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pecial\Enviromental Management System\PROJECTS\CO2 Footprints - Various\CFP 2021-2022\"/>
    </mc:Choice>
  </mc:AlternateContent>
  <bookViews>
    <workbookView xWindow="720" yWindow="410" windowWidth="17960" windowHeight="12050" tabRatio="715"/>
  </bookViews>
  <sheets>
    <sheet name="2020-21" sheetId="14" r:id="rId1"/>
    <sheet name="2019-20" sheetId="13" r:id="rId2"/>
    <sheet name="2018-19" sheetId="4" r:id="rId3"/>
    <sheet name="2017-18" sheetId="5" r:id="rId4"/>
    <sheet name="2016-17" sheetId="7" r:id="rId5"/>
    <sheet name="2015-16" sheetId="8" r:id="rId6"/>
    <sheet name="2014-15" sheetId="9" r:id="rId7"/>
    <sheet name="2013-14" sheetId="11" r:id="rId8"/>
  </sheets>
  <calcPr calcId="162913"/>
</workbook>
</file>

<file path=xl/calcChain.xml><?xml version="1.0" encoding="utf-8"?>
<calcChain xmlns="http://schemas.openxmlformats.org/spreadsheetml/2006/main">
  <c r="J68" i="14" l="1"/>
  <c r="J67" i="14"/>
  <c r="J66" i="14"/>
  <c r="J69" i="14"/>
  <c r="E68" i="14"/>
  <c r="E67" i="14"/>
  <c r="E66" i="14"/>
  <c r="G66" i="14" l="1"/>
  <c r="G68" i="14" s="1"/>
  <c r="K68" i="14"/>
  <c r="K67" i="14"/>
  <c r="K66" i="14"/>
  <c r="G67" i="14" l="1"/>
  <c r="E54" i="14"/>
  <c r="E12" i="14" l="1"/>
  <c r="E15" i="14" l="1"/>
  <c r="E2" i="14"/>
  <c r="J54" i="14" l="1"/>
  <c r="K54" i="14" l="1"/>
  <c r="E27" i="14" l="1"/>
  <c r="E26" i="14"/>
  <c r="E25" i="14"/>
  <c r="E21" i="14"/>
  <c r="E22" i="14"/>
  <c r="E30" i="14"/>
  <c r="E32" i="14"/>
  <c r="G60" i="14" l="1"/>
  <c r="G59" i="14"/>
  <c r="E16" i="14" l="1"/>
  <c r="E11" i="14" l="1"/>
  <c r="K70" i="14" l="1"/>
  <c r="J70" i="14"/>
  <c r="K69" i="14"/>
  <c r="K65" i="14"/>
  <c r="G65" i="14"/>
  <c r="J65" i="14" s="1"/>
  <c r="K64" i="14"/>
  <c r="J64" i="14"/>
  <c r="G64" i="14"/>
  <c r="K63" i="14"/>
  <c r="G63" i="14"/>
  <c r="J63" i="14" s="1"/>
  <c r="K62" i="14"/>
  <c r="G62" i="14"/>
  <c r="J62" i="14" s="1"/>
  <c r="K61" i="14"/>
  <c r="G61" i="14"/>
  <c r="J61" i="14" s="1"/>
  <c r="K60" i="14"/>
  <c r="J60" i="14"/>
  <c r="K59" i="14"/>
  <c r="J59" i="14"/>
  <c r="K58" i="14"/>
  <c r="G58" i="14"/>
  <c r="J58" i="14" s="1"/>
  <c r="K57" i="14"/>
  <c r="G57" i="14"/>
  <c r="J57" i="14" s="1"/>
  <c r="K56" i="14"/>
  <c r="G56" i="14"/>
  <c r="J56" i="14" s="1"/>
  <c r="K55" i="14"/>
  <c r="G55" i="14"/>
  <c r="J55" i="14" s="1"/>
  <c r="K53" i="14"/>
  <c r="J53" i="14"/>
  <c r="K52" i="14"/>
  <c r="J52" i="14"/>
  <c r="K51" i="14"/>
  <c r="J51" i="14"/>
  <c r="K50" i="14"/>
  <c r="J50" i="14"/>
  <c r="K49" i="14"/>
  <c r="G49" i="14"/>
  <c r="J49" i="14" s="1"/>
  <c r="K48" i="14"/>
  <c r="J48" i="14"/>
  <c r="K47" i="14"/>
  <c r="G47" i="14"/>
  <c r="J47" i="14" s="1"/>
  <c r="K46" i="14"/>
  <c r="J46" i="14"/>
  <c r="K45" i="14"/>
  <c r="J45" i="14"/>
  <c r="K44" i="14"/>
  <c r="J44" i="14"/>
  <c r="K43" i="14"/>
  <c r="J43" i="14"/>
  <c r="K42" i="14"/>
  <c r="J42" i="14"/>
  <c r="K41" i="14"/>
  <c r="J41" i="14"/>
  <c r="K40" i="14"/>
  <c r="J40" i="14"/>
  <c r="K39" i="14"/>
  <c r="J39" i="14"/>
  <c r="K38" i="14"/>
  <c r="J38" i="14"/>
  <c r="K37" i="14"/>
  <c r="J37" i="14"/>
  <c r="K36" i="14"/>
  <c r="J36" i="14"/>
  <c r="K35" i="14"/>
  <c r="J35" i="14"/>
  <c r="K34" i="14"/>
  <c r="E34" i="14"/>
  <c r="J34" i="14" s="1"/>
  <c r="K33" i="14"/>
  <c r="J33" i="14"/>
  <c r="K32" i="14"/>
  <c r="G32" i="14"/>
  <c r="J32" i="14" s="1"/>
  <c r="K31" i="14"/>
  <c r="G31" i="14"/>
  <c r="J31" i="14" s="1"/>
  <c r="K30" i="14"/>
  <c r="G30" i="14"/>
  <c r="J30" i="14" s="1"/>
  <c r="K29" i="14"/>
  <c r="J29" i="14"/>
  <c r="K28" i="14"/>
  <c r="J28" i="14"/>
  <c r="K27" i="14"/>
  <c r="J27" i="14"/>
  <c r="K26" i="14"/>
  <c r="J26" i="14"/>
  <c r="K25" i="14"/>
  <c r="J25" i="14"/>
  <c r="K24" i="14"/>
  <c r="J24" i="14"/>
  <c r="K23" i="14"/>
  <c r="J23" i="14"/>
  <c r="K22" i="14"/>
  <c r="G22" i="14"/>
  <c r="J22" i="14" s="1"/>
  <c r="K21" i="14"/>
  <c r="G21" i="14"/>
  <c r="J21" i="14" s="1"/>
  <c r="K20" i="14"/>
  <c r="G20" i="14"/>
  <c r="J20" i="14" s="1"/>
  <c r="K19" i="14"/>
  <c r="J19" i="14"/>
  <c r="K18" i="14"/>
  <c r="J18" i="14"/>
  <c r="K17" i="14"/>
  <c r="J17" i="14"/>
  <c r="K16" i="14"/>
  <c r="J16" i="14"/>
  <c r="K15" i="14"/>
  <c r="J15" i="14"/>
  <c r="K14" i="14"/>
  <c r="G14" i="14"/>
  <c r="J14" i="14" s="1"/>
  <c r="K13" i="14"/>
  <c r="G13" i="14"/>
  <c r="J13" i="14" s="1"/>
  <c r="K12" i="14"/>
  <c r="J12" i="14"/>
  <c r="K11" i="14"/>
  <c r="J11" i="14"/>
  <c r="K10" i="14"/>
  <c r="J10" i="14"/>
  <c r="K9" i="14"/>
  <c r="J9" i="14"/>
  <c r="K8" i="14"/>
  <c r="J8" i="14"/>
  <c r="K7" i="14"/>
  <c r="J7" i="14"/>
  <c r="K6" i="14"/>
  <c r="J6" i="14"/>
  <c r="K5" i="14"/>
  <c r="J5" i="14"/>
  <c r="K4" i="14"/>
  <c r="J4" i="14"/>
  <c r="K3" i="14"/>
  <c r="G3" i="14"/>
  <c r="J3" i="14" s="1"/>
  <c r="J2" i="14"/>
  <c r="K65" i="4" l="1"/>
  <c r="E34" i="13" l="1"/>
  <c r="E2" i="13"/>
  <c r="E12" i="13"/>
  <c r="E32" i="13" l="1"/>
  <c r="G30" i="13" l="1"/>
  <c r="G59" i="13"/>
  <c r="G58" i="13"/>
  <c r="E11" i="13" l="1"/>
  <c r="K66" i="13" l="1"/>
  <c r="J66" i="13"/>
  <c r="K65" i="13"/>
  <c r="K64" i="13"/>
  <c r="G64" i="13"/>
  <c r="J64" i="13" s="1"/>
  <c r="K63" i="13"/>
  <c r="G63" i="13"/>
  <c r="J63" i="13" s="1"/>
  <c r="K62" i="13"/>
  <c r="G62" i="13"/>
  <c r="J62" i="13" s="1"/>
  <c r="K61" i="13"/>
  <c r="G61" i="13"/>
  <c r="J61" i="13" s="1"/>
  <c r="K60" i="13"/>
  <c r="G60" i="13"/>
  <c r="J60" i="13" s="1"/>
  <c r="K59" i="13"/>
  <c r="J59" i="13"/>
  <c r="K58" i="13"/>
  <c r="J58" i="13"/>
  <c r="K57" i="13"/>
  <c r="G57" i="13"/>
  <c r="J57" i="13" s="1"/>
  <c r="K56" i="13"/>
  <c r="G56" i="13"/>
  <c r="J56" i="13" s="1"/>
  <c r="K55" i="13"/>
  <c r="G55" i="13"/>
  <c r="J55" i="13" s="1"/>
  <c r="K54" i="13"/>
  <c r="G54" i="13"/>
  <c r="J54" i="13" s="1"/>
  <c r="K53" i="13"/>
  <c r="J53" i="13"/>
  <c r="K52" i="13"/>
  <c r="J52" i="13"/>
  <c r="K51" i="13"/>
  <c r="J51" i="13"/>
  <c r="K50" i="13"/>
  <c r="J50" i="13"/>
  <c r="K49" i="13"/>
  <c r="G49" i="13"/>
  <c r="J49" i="13" s="1"/>
  <c r="K48" i="13"/>
  <c r="J48" i="13"/>
  <c r="K47" i="13"/>
  <c r="G47" i="13"/>
  <c r="J47" i="13" s="1"/>
  <c r="K46" i="13"/>
  <c r="J46" i="13"/>
  <c r="K45" i="13"/>
  <c r="J45" i="13"/>
  <c r="K44" i="13"/>
  <c r="J44" i="13"/>
  <c r="K43" i="13"/>
  <c r="J43" i="13"/>
  <c r="K42" i="13"/>
  <c r="J42" i="13"/>
  <c r="K41" i="13"/>
  <c r="J41" i="13"/>
  <c r="K40" i="13"/>
  <c r="J40" i="13"/>
  <c r="K39" i="13"/>
  <c r="J39" i="13"/>
  <c r="K38" i="13"/>
  <c r="J38" i="13"/>
  <c r="K37" i="13"/>
  <c r="J37" i="13"/>
  <c r="K36" i="13"/>
  <c r="J36" i="13"/>
  <c r="K35" i="13"/>
  <c r="J35" i="13"/>
  <c r="K34" i="13"/>
  <c r="J34" i="13"/>
  <c r="K33" i="13"/>
  <c r="J33" i="13"/>
  <c r="K32" i="13"/>
  <c r="G32" i="13"/>
  <c r="J32" i="13" s="1"/>
  <c r="K31" i="13"/>
  <c r="G31" i="13"/>
  <c r="J31" i="13" s="1"/>
  <c r="K30" i="13"/>
  <c r="J30" i="13"/>
  <c r="K29" i="13"/>
  <c r="J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K22" i="13"/>
  <c r="G22" i="13"/>
  <c r="J22" i="13" s="1"/>
  <c r="K21" i="13"/>
  <c r="G21" i="13"/>
  <c r="J21" i="13" s="1"/>
  <c r="K20" i="13"/>
  <c r="G20" i="13"/>
  <c r="J20" i="13" s="1"/>
  <c r="K19" i="13"/>
  <c r="J19" i="13"/>
  <c r="K18" i="13"/>
  <c r="J18" i="13"/>
  <c r="K17" i="13"/>
  <c r="J17" i="13"/>
  <c r="K16" i="13"/>
  <c r="E16" i="13"/>
  <c r="J16" i="13" s="1"/>
  <c r="K15" i="13"/>
  <c r="J15" i="13"/>
  <c r="K14" i="13"/>
  <c r="G14" i="13"/>
  <c r="J14" i="13" s="1"/>
  <c r="K13" i="13"/>
  <c r="G13" i="13"/>
  <c r="J13" i="13" s="1"/>
  <c r="K12" i="13"/>
  <c r="J12" i="13"/>
  <c r="K11" i="13"/>
  <c r="J11" i="13"/>
  <c r="K10" i="13"/>
  <c r="J10" i="13"/>
  <c r="K9" i="13"/>
  <c r="J9" i="13"/>
  <c r="K8" i="13"/>
  <c r="J8" i="13"/>
  <c r="K7" i="13"/>
  <c r="J7" i="13"/>
  <c r="K6" i="13"/>
  <c r="J6" i="13"/>
  <c r="K5" i="13"/>
  <c r="J5" i="13"/>
  <c r="K4" i="13"/>
  <c r="J4" i="13"/>
  <c r="K3" i="13"/>
  <c r="G3" i="13"/>
  <c r="J3" i="13" s="1"/>
  <c r="J2" i="13"/>
  <c r="J47" i="8" l="1"/>
  <c r="J47" i="5"/>
  <c r="K49" i="9"/>
  <c r="J49" i="9"/>
  <c r="K47" i="8"/>
  <c r="K47" i="7"/>
  <c r="J47" i="7"/>
  <c r="K47" i="5"/>
  <c r="G46" i="4"/>
  <c r="J46" i="4" s="1"/>
  <c r="G47" i="5"/>
  <c r="G47" i="7"/>
  <c r="G47" i="8"/>
  <c r="G49" i="9"/>
  <c r="J62" i="8" l="1"/>
  <c r="J63" i="8"/>
  <c r="G61" i="7"/>
  <c r="G60" i="7"/>
  <c r="G61" i="4" l="1"/>
  <c r="G60" i="4"/>
  <c r="G59" i="4"/>
  <c r="J59" i="4" s="1"/>
  <c r="G61" i="5"/>
  <c r="G60" i="5"/>
  <c r="J60" i="5" s="1"/>
  <c r="G59" i="5"/>
  <c r="J59" i="5" s="1"/>
  <c r="G59" i="7"/>
  <c r="J59" i="7" s="1"/>
  <c r="G61" i="8"/>
  <c r="J61" i="8" s="1"/>
  <c r="G60" i="8"/>
  <c r="G59" i="8"/>
  <c r="G63" i="9"/>
  <c r="G62" i="9"/>
  <c r="J62" i="9" s="1"/>
  <c r="G61" i="9"/>
  <c r="J61" i="9"/>
  <c r="K63" i="9"/>
  <c r="J63" i="9"/>
  <c r="K62" i="9"/>
  <c r="K61" i="9"/>
  <c r="K60" i="9"/>
  <c r="J60" i="9"/>
  <c r="K61" i="8"/>
  <c r="K60" i="8"/>
  <c r="J60" i="8"/>
  <c r="K59" i="8"/>
  <c r="J59" i="8"/>
  <c r="K58" i="8"/>
  <c r="J58" i="8"/>
  <c r="K61" i="7"/>
  <c r="J61" i="7"/>
  <c r="K60" i="7"/>
  <c r="J60" i="7"/>
  <c r="K59" i="7"/>
  <c r="K58" i="7"/>
  <c r="J58" i="7"/>
  <c r="K61" i="5"/>
  <c r="J61" i="5"/>
  <c r="K60" i="5"/>
  <c r="K59" i="5"/>
  <c r="K58" i="5"/>
  <c r="J58" i="5"/>
  <c r="K61" i="4"/>
  <c r="J61" i="4"/>
  <c r="K60" i="4"/>
  <c r="J60" i="4"/>
  <c r="K59" i="4"/>
  <c r="K58" i="4"/>
  <c r="J58" i="4"/>
  <c r="E29" i="4" l="1"/>
  <c r="E16" i="4" l="1"/>
  <c r="K3" i="4" l="1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7" i="11"/>
  <c r="J58" i="11"/>
  <c r="J55" i="9"/>
  <c r="J54" i="9"/>
  <c r="J53" i="9"/>
  <c r="J52" i="9"/>
  <c r="J4" i="9"/>
  <c r="J5" i="9"/>
  <c r="J6" i="9"/>
  <c r="J7" i="9"/>
  <c r="J8" i="9"/>
  <c r="J9" i="9"/>
  <c r="J10" i="9"/>
  <c r="J11" i="9"/>
  <c r="J15" i="9"/>
  <c r="J17" i="9"/>
  <c r="J18" i="9"/>
  <c r="J19" i="9"/>
  <c r="J21" i="9"/>
  <c r="J22" i="9"/>
  <c r="J23" i="9"/>
  <c r="J24" i="9"/>
  <c r="J25" i="9"/>
  <c r="J26" i="9"/>
  <c r="J27" i="9"/>
  <c r="J29" i="9"/>
  <c r="J30" i="9"/>
  <c r="J32" i="9"/>
  <c r="J33" i="9"/>
  <c r="J34" i="9"/>
  <c r="J35" i="9"/>
  <c r="J37" i="9"/>
  <c r="J38" i="9"/>
  <c r="J39" i="9"/>
  <c r="J40" i="9"/>
  <c r="J41" i="9"/>
  <c r="J42" i="9"/>
  <c r="J43" i="9"/>
  <c r="J44" i="9"/>
  <c r="J45" i="9"/>
  <c r="J46" i="9"/>
  <c r="J47" i="9"/>
  <c r="J48" i="9"/>
  <c r="J50" i="9"/>
  <c r="J4" i="8"/>
  <c r="J5" i="8"/>
  <c r="J6" i="8"/>
  <c r="J7" i="8"/>
  <c r="J8" i="8"/>
  <c r="J9" i="8"/>
  <c r="J10" i="8"/>
  <c r="J11" i="8"/>
  <c r="J12" i="8"/>
  <c r="J15" i="8"/>
  <c r="J17" i="8"/>
  <c r="J18" i="8"/>
  <c r="J19" i="8"/>
  <c r="J23" i="8"/>
  <c r="J24" i="8"/>
  <c r="J25" i="8"/>
  <c r="J26" i="8"/>
  <c r="J27" i="8"/>
  <c r="J29" i="8"/>
  <c r="J33" i="8"/>
  <c r="J35" i="8"/>
  <c r="J36" i="8"/>
  <c r="J37" i="8"/>
  <c r="J38" i="8"/>
  <c r="J39" i="8"/>
  <c r="J40" i="8"/>
  <c r="J41" i="8"/>
  <c r="J42" i="8"/>
  <c r="J43" i="8"/>
  <c r="J44" i="8"/>
  <c r="J45" i="8"/>
  <c r="J46" i="8"/>
  <c r="J48" i="8"/>
  <c r="J50" i="8"/>
  <c r="J51" i="8"/>
  <c r="J52" i="8"/>
  <c r="J53" i="8"/>
  <c r="J4" i="7"/>
  <c r="J5" i="7"/>
  <c r="J6" i="7"/>
  <c r="J7" i="7"/>
  <c r="J8" i="7"/>
  <c r="J9" i="7"/>
  <c r="J10" i="7"/>
  <c r="J11" i="7"/>
  <c r="J12" i="7"/>
  <c r="J15" i="7"/>
  <c r="J17" i="7"/>
  <c r="J18" i="7"/>
  <c r="J19" i="7"/>
  <c r="J23" i="7"/>
  <c r="J24" i="7"/>
  <c r="J25" i="7"/>
  <c r="J26" i="7"/>
  <c r="J27" i="7"/>
  <c r="J28" i="7"/>
  <c r="J29" i="7"/>
  <c r="J33" i="7"/>
  <c r="J35" i="7"/>
  <c r="J36" i="7"/>
  <c r="J37" i="7"/>
  <c r="J38" i="7"/>
  <c r="J39" i="7"/>
  <c r="J40" i="7"/>
  <c r="J41" i="7"/>
  <c r="J42" i="7"/>
  <c r="J43" i="7"/>
  <c r="J44" i="7"/>
  <c r="J45" i="7"/>
  <c r="J46" i="7"/>
  <c r="J48" i="7"/>
  <c r="J50" i="7"/>
  <c r="J51" i="7"/>
  <c r="J52" i="7"/>
  <c r="J53" i="7"/>
  <c r="J4" i="5"/>
  <c r="J5" i="5"/>
  <c r="J6" i="5"/>
  <c r="J7" i="5"/>
  <c r="J8" i="5"/>
  <c r="J9" i="5"/>
  <c r="J10" i="5"/>
  <c r="J11" i="5"/>
  <c r="J12" i="5"/>
  <c r="J15" i="5"/>
  <c r="J17" i="5"/>
  <c r="J18" i="5"/>
  <c r="J19" i="5"/>
  <c r="J23" i="5"/>
  <c r="J24" i="5"/>
  <c r="J25" i="5"/>
  <c r="J26" i="5"/>
  <c r="J27" i="5"/>
  <c r="J28" i="5"/>
  <c r="J29" i="5"/>
  <c r="J33" i="5"/>
  <c r="J35" i="5"/>
  <c r="J36" i="5"/>
  <c r="J37" i="5"/>
  <c r="J38" i="5"/>
  <c r="J39" i="5"/>
  <c r="J40" i="5"/>
  <c r="J41" i="5"/>
  <c r="J42" i="5"/>
  <c r="J43" i="5"/>
  <c r="J44" i="5"/>
  <c r="J45" i="5"/>
  <c r="J46" i="5"/>
  <c r="J48" i="5"/>
  <c r="J50" i="5"/>
  <c r="J51" i="5"/>
  <c r="J52" i="5"/>
  <c r="J53" i="5"/>
  <c r="J4" i="4"/>
  <c r="J5" i="4"/>
  <c r="J6" i="4"/>
  <c r="J7" i="4"/>
  <c r="J8" i="4"/>
  <c r="J9" i="4"/>
  <c r="J10" i="4"/>
  <c r="J12" i="4"/>
  <c r="J15" i="4"/>
  <c r="J16" i="4"/>
  <c r="J17" i="4"/>
  <c r="J18" i="4"/>
  <c r="J19" i="4"/>
  <c r="J23" i="4"/>
  <c r="J24" i="4"/>
  <c r="J25" i="4"/>
  <c r="J26" i="4"/>
  <c r="J27" i="4"/>
  <c r="J32" i="4"/>
  <c r="J34" i="4"/>
  <c r="J35" i="4"/>
  <c r="J38" i="4"/>
  <c r="J39" i="4"/>
  <c r="J40" i="4"/>
  <c r="J41" i="4"/>
  <c r="J42" i="4"/>
  <c r="J43" i="4"/>
  <c r="J44" i="4"/>
  <c r="J45" i="4"/>
  <c r="J47" i="4"/>
  <c r="J49" i="4"/>
  <c r="J50" i="4"/>
  <c r="J51" i="4"/>
  <c r="J52" i="4"/>
  <c r="J57" i="4"/>
  <c r="K47" i="4" l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62" i="4" s="1"/>
  <c r="K63" i="4" s="1"/>
  <c r="K64" i="4" s="1"/>
  <c r="K46" i="4"/>
  <c r="G63" i="5"/>
  <c r="J63" i="5" s="1"/>
  <c r="G62" i="5"/>
  <c r="J62" i="5" s="1"/>
  <c r="K57" i="5"/>
  <c r="K52" i="5"/>
  <c r="K35" i="5"/>
  <c r="K57" i="7"/>
  <c r="K52" i="7"/>
  <c r="K35" i="7"/>
  <c r="K59" i="9"/>
  <c r="K54" i="9"/>
  <c r="K37" i="9"/>
  <c r="K51" i="11"/>
  <c r="K56" i="11"/>
  <c r="K35" i="11"/>
  <c r="G56" i="11" l="1"/>
  <c r="J56" i="11" s="1"/>
  <c r="G59" i="9"/>
  <c r="J59" i="9" s="1"/>
  <c r="G57" i="8"/>
  <c r="J57" i="8" s="1"/>
  <c r="G57" i="7"/>
  <c r="J57" i="7" s="1"/>
  <c r="G57" i="5"/>
  <c r="J57" i="5" s="1"/>
  <c r="G56" i="4"/>
  <c r="J56" i="4" s="1"/>
  <c r="K36" i="11"/>
  <c r="K38" i="9"/>
  <c r="K36" i="8"/>
  <c r="K36" i="7"/>
  <c r="K36" i="5"/>
  <c r="E37" i="4"/>
  <c r="J37" i="4" s="1"/>
  <c r="E36" i="4"/>
  <c r="J36" i="4" s="1"/>
  <c r="K61" i="11" l="1"/>
  <c r="K60" i="11"/>
  <c r="K59" i="11"/>
  <c r="K58" i="11"/>
  <c r="K57" i="11"/>
  <c r="K55" i="11"/>
  <c r="K54" i="11"/>
  <c r="K53" i="11"/>
  <c r="K52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J2" i="11"/>
  <c r="E31" i="4" l="1"/>
  <c r="E22" i="4"/>
  <c r="K34" i="9" l="1"/>
  <c r="K35" i="9"/>
  <c r="E28" i="9"/>
  <c r="J28" i="9" s="1"/>
  <c r="E12" i="9"/>
  <c r="E2" i="9"/>
  <c r="J2" i="9" s="1"/>
  <c r="K68" i="9"/>
  <c r="K67" i="9"/>
  <c r="K66" i="9"/>
  <c r="K65" i="9"/>
  <c r="G65" i="9"/>
  <c r="J65" i="9" s="1"/>
  <c r="K64" i="9"/>
  <c r="G64" i="9"/>
  <c r="J64" i="9" s="1"/>
  <c r="K58" i="9"/>
  <c r="G58" i="9"/>
  <c r="J58" i="9" s="1"/>
  <c r="K57" i="9"/>
  <c r="G57" i="9"/>
  <c r="J57" i="9" s="1"/>
  <c r="K56" i="9"/>
  <c r="G56" i="9"/>
  <c r="J56" i="9" s="1"/>
  <c r="K55" i="9"/>
  <c r="K53" i="9"/>
  <c r="K52" i="9"/>
  <c r="K51" i="9"/>
  <c r="G51" i="9"/>
  <c r="J51" i="9" s="1"/>
  <c r="K50" i="9"/>
  <c r="K48" i="9"/>
  <c r="K47" i="9"/>
  <c r="K46" i="9"/>
  <c r="K45" i="9"/>
  <c r="K44" i="9"/>
  <c r="K43" i="9"/>
  <c r="K42" i="9"/>
  <c r="K41" i="9"/>
  <c r="K40" i="9"/>
  <c r="K39" i="9"/>
  <c r="K36" i="9"/>
  <c r="E36" i="9"/>
  <c r="J36" i="9" s="1"/>
  <c r="K33" i="9"/>
  <c r="K32" i="9"/>
  <c r="K31" i="9"/>
  <c r="G31" i="9"/>
  <c r="J31" i="9" s="1"/>
  <c r="K30" i="9"/>
  <c r="K29" i="9"/>
  <c r="K28" i="9"/>
  <c r="K27" i="9"/>
  <c r="K26" i="9"/>
  <c r="K25" i="9"/>
  <c r="K24" i="9"/>
  <c r="K23" i="9"/>
  <c r="K22" i="9"/>
  <c r="K21" i="9"/>
  <c r="K20" i="9"/>
  <c r="G20" i="9"/>
  <c r="J20" i="9" s="1"/>
  <c r="K19" i="9"/>
  <c r="K18" i="9"/>
  <c r="K17" i="9"/>
  <c r="K16" i="9"/>
  <c r="K15" i="9"/>
  <c r="K14" i="9"/>
  <c r="G14" i="9"/>
  <c r="J14" i="9" s="1"/>
  <c r="K13" i="9"/>
  <c r="G13" i="9"/>
  <c r="J13" i="9" s="1"/>
  <c r="K12" i="9"/>
  <c r="K11" i="9"/>
  <c r="K10" i="9"/>
  <c r="K9" i="9"/>
  <c r="K8" i="9"/>
  <c r="K7" i="9"/>
  <c r="K6" i="9"/>
  <c r="K5" i="9"/>
  <c r="K4" i="9"/>
  <c r="K3" i="9"/>
  <c r="G3" i="9"/>
  <c r="J3" i="9" s="1"/>
  <c r="E11" i="4"/>
  <c r="J11" i="4" s="1"/>
  <c r="E16" i="9" l="1"/>
  <c r="J16" i="9" s="1"/>
  <c r="J12" i="9"/>
  <c r="E28" i="8"/>
  <c r="J28" i="8" s="1"/>
  <c r="K66" i="8"/>
  <c r="K65" i="8"/>
  <c r="K64" i="8"/>
  <c r="K56" i="8"/>
  <c r="G56" i="8"/>
  <c r="J56" i="8" s="1"/>
  <c r="K55" i="8"/>
  <c r="G55" i="8"/>
  <c r="J55" i="8" s="1"/>
  <c r="K54" i="8"/>
  <c r="G54" i="8"/>
  <c r="J54" i="8" s="1"/>
  <c r="K53" i="8"/>
  <c r="K51" i="8"/>
  <c r="K50" i="8"/>
  <c r="K49" i="8"/>
  <c r="G49" i="8"/>
  <c r="J49" i="8" s="1"/>
  <c r="K48" i="8"/>
  <c r="K46" i="8"/>
  <c r="K45" i="8"/>
  <c r="K44" i="8"/>
  <c r="K43" i="8"/>
  <c r="K42" i="8"/>
  <c r="K41" i="8"/>
  <c r="K40" i="8"/>
  <c r="K39" i="8"/>
  <c r="K38" i="8"/>
  <c r="K37" i="8"/>
  <c r="K34" i="8"/>
  <c r="E34" i="8"/>
  <c r="J34" i="8" s="1"/>
  <c r="K33" i="8"/>
  <c r="K32" i="8"/>
  <c r="G32" i="8"/>
  <c r="J32" i="8" s="1"/>
  <c r="K31" i="8"/>
  <c r="G31" i="8"/>
  <c r="J31" i="8" s="1"/>
  <c r="K30" i="8"/>
  <c r="G30" i="8"/>
  <c r="J30" i="8" s="1"/>
  <c r="K29" i="8"/>
  <c r="K28" i="8"/>
  <c r="K27" i="8"/>
  <c r="K26" i="8"/>
  <c r="K25" i="8"/>
  <c r="K24" i="8"/>
  <c r="K23" i="8"/>
  <c r="K22" i="8"/>
  <c r="G22" i="8"/>
  <c r="J22" i="8" s="1"/>
  <c r="K21" i="8"/>
  <c r="G21" i="8"/>
  <c r="J21" i="8" s="1"/>
  <c r="K20" i="8"/>
  <c r="G20" i="8"/>
  <c r="J20" i="8" s="1"/>
  <c r="K19" i="8"/>
  <c r="K18" i="8"/>
  <c r="K17" i="8"/>
  <c r="K16" i="8"/>
  <c r="E16" i="8"/>
  <c r="J16" i="8" s="1"/>
  <c r="K15" i="8"/>
  <c r="K14" i="8"/>
  <c r="G14" i="8"/>
  <c r="J14" i="8" s="1"/>
  <c r="K13" i="8"/>
  <c r="G13" i="8"/>
  <c r="J13" i="8" s="1"/>
  <c r="K12" i="8"/>
  <c r="K11" i="8"/>
  <c r="K10" i="8"/>
  <c r="K9" i="8"/>
  <c r="K8" i="8"/>
  <c r="K7" i="8"/>
  <c r="K6" i="8"/>
  <c r="K5" i="8"/>
  <c r="K4" i="8"/>
  <c r="K3" i="8"/>
  <c r="G3" i="8"/>
  <c r="J3" i="8" s="1"/>
  <c r="J2" i="8"/>
  <c r="K66" i="7"/>
  <c r="K65" i="7"/>
  <c r="K64" i="7"/>
  <c r="K63" i="7"/>
  <c r="G63" i="7"/>
  <c r="J63" i="7" s="1"/>
  <c r="K62" i="7"/>
  <c r="G62" i="7"/>
  <c r="J62" i="7" s="1"/>
  <c r="K56" i="7"/>
  <c r="G56" i="7"/>
  <c r="J56" i="7" s="1"/>
  <c r="K55" i="7"/>
  <c r="G55" i="7"/>
  <c r="J55" i="7" s="1"/>
  <c r="K54" i="7"/>
  <c r="G54" i="7"/>
  <c r="J54" i="7" s="1"/>
  <c r="K53" i="7"/>
  <c r="K51" i="7"/>
  <c r="K50" i="7"/>
  <c r="K49" i="7"/>
  <c r="G49" i="7"/>
  <c r="J49" i="7" s="1"/>
  <c r="K48" i="7"/>
  <c r="K46" i="7"/>
  <c r="K45" i="7"/>
  <c r="K44" i="7"/>
  <c r="K43" i="7"/>
  <c r="K42" i="7"/>
  <c r="K41" i="7"/>
  <c r="K40" i="7"/>
  <c r="K39" i="7"/>
  <c r="K38" i="7"/>
  <c r="K37" i="7"/>
  <c r="K34" i="7"/>
  <c r="E34" i="7"/>
  <c r="J34" i="7" s="1"/>
  <c r="K33" i="7"/>
  <c r="K32" i="7"/>
  <c r="G32" i="7"/>
  <c r="J32" i="7" s="1"/>
  <c r="K31" i="7"/>
  <c r="G31" i="7"/>
  <c r="J31" i="7" s="1"/>
  <c r="K30" i="7"/>
  <c r="G30" i="7"/>
  <c r="J30" i="7" s="1"/>
  <c r="K29" i="7"/>
  <c r="K28" i="7"/>
  <c r="K27" i="7"/>
  <c r="K26" i="7"/>
  <c r="K25" i="7"/>
  <c r="K24" i="7"/>
  <c r="K23" i="7"/>
  <c r="K22" i="7"/>
  <c r="G22" i="7"/>
  <c r="J22" i="7" s="1"/>
  <c r="K21" i="7"/>
  <c r="G21" i="7"/>
  <c r="J21" i="7" s="1"/>
  <c r="K20" i="7"/>
  <c r="G20" i="7"/>
  <c r="J20" i="7" s="1"/>
  <c r="K19" i="7"/>
  <c r="K18" i="7"/>
  <c r="K17" i="7"/>
  <c r="K16" i="7"/>
  <c r="E16" i="7"/>
  <c r="J16" i="7" s="1"/>
  <c r="K15" i="7"/>
  <c r="K14" i="7"/>
  <c r="G14" i="7"/>
  <c r="J14" i="7" s="1"/>
  <c r="K13" i="7"/>
  <c r="G13" i="7"/>
  <c r="J13" i="7" s="1"/>
  <c r="K12" i="7"/>
  <c r="K11" i="7"/>
  <c r="K10" i="7"/>
  <c r="K9" i="7"/>
  <c r="K8" i="7"/>
  <c r="K7" i="7"/>
  <c r="K6" i="7"/>
  <c r="K5" i="7"/>
  <c r="K4" i="7"/>
  <c r="K3" i="7"/>
  <c r="G3" i="7"/>
  <c r="J3" i="7" s="1"/>
  <c r="J2" i="7"/>
  <c r="K65" i="5"/>
  <c r="K64" i="5"/>
  <c r="K63" i="5"/>
  <c r="K62" i="5"/>
  <c r="K56" i="5"/>
  <c r="G56" i="5"/>
  <c r="J56" i="5" s="1"/>
  <c r="K55" i="5"/>
  <c r="G55" i="5"/>
  <c r="J55" i="5" s="1"/>
  <c r="K54" i="5"/>
  <c r="G54" i="5"/>
  <c r="J54" i="5" s="1"/>
  <c r="K53" i="5"/>
  <c r="K51" i="5"/>
  <c r="K50" i="5"/>
  <c r="K49" i="5"/>
  <c r="G49" i="5"/>
  <c r="J49" i="5" s="1"/>
  <c r="K48" i="5"/>
  <c r="K46" i="5"/>
  <c r="K45" i="5"/>
  <c r="K44" i="5"/>
  <c r="K43" i="5"/>
  <c r="K42" i="5"/>
  <c r="K41" i="5"/>
  <c r="K40" i="5"/>
  <c r="K39" i="5"/>
  <c r="K38" i="5"/>
  <c r="K37" i="5"/>
  <c r="K34" i="5"/>
  <c r="E34" i="5"/>
  <c r="J34" i="5" s="1"/>
  <c r="K33" i="5"/>
  <c r="K32" i="5"/>
  <c r="G32" i="5"/>
  <c r="J32" i="5" s="1"/>
  <c r="K31" i="5"/>
  <c r="G31" i="5"/>
  <c r="J31" i="5" s="1"/>
  <c r="K30" i="5"/>
  <c r="G30" i="5"/>
  <c r="J30" i="5" s="1"/>
  <c r="K29" i="5"/>
  <c r="K28" i="5"/>
  <c r="K27" i="5"/>
  <c r="K26" i="5"/>
  <c r="K25" i="5"/>
  <c r="K24" i="5"/>
  <c r="K23" i="5"/>
  <c r="K22" i="5"/>
  <c r="G22" i="5"/>
  <c r="J22" i="5" s="1"/>
  <c r="K21" i="5"/>
  <c r="G21" i="5"/>
  <c r="J21" i="5" s="1"/>
  <c r="K20" i="5"/>
  <c r="G20" i="5"/>
  <c r="J20" i="5" s="1"/>
  <c r="K19" i="5"/>
  <c r="K18" i="5"/>
  <c r="K17" i="5"/>
  <c r="K16" i="5"/>
  <c r="E16" i="5"/>
  <c r="J16" i="5" s="1"/>
  <c r="K15" i="5"/>
  <c r="K14" i="5"/>
  <c r="G14" i="5"/>
  <c r="J14" i="5" s="1"/>
  <c r="K13" i="5"/>
  <c r="G13" i="5"/>
  <c r="J13" i="5" s="1"/>
  <c r="K12" i="5"/>
  <c r="K11" i="5"/>
  <c r="K10" i="5"/>
  <c r="K9" i="5"/>
  <c r="K8" i="5"/>
  <c r="K7" i="5"/>
  <c r="K6" i="5"/>
  <c r="K5" i="5"/>
  <c r="K4" i="5"/>
  <c r="K3" i="5"/>
  <c r="G3" i="5"/>
  <c r="J3" i="5" s="1"/>
  <c r="J2" i="5"/>
  <c r="G53" i="4"/>
  <c r="J53" i="4" s="1"/>
  <c r="G48" i="4"/>
  <c r="J48" i="4" s="1"/>
  <c r="G63" i="4"/>
  <c r="J63" i="4" s="1"/>
  <c r="G62" i="4"/>
  <c r="J62" i="4" s="1"/>
  <c r="G55" i="4"/>
  <c r="J55" i="4" s="1"/>
  <c r="G54" i="4"/>
  <c r="J54" i="4" s="1"/>
  <c r="G29" i="4"/>
  <c r="J29" i="4" s="1"/>
  <c r="G31" i="4"/>
  <c r="J31" i="4" s="1"/>
  <c r="G22" i="4"/>
  <c r="J22" i="4" s="1"/>
  <c r="G21" i="4"/>
  <c r="J21" i="4" s="1"/>
  <c r="G28" i="4"/>
  <c r="J28" i="4" s="1"/>
  <c r="G20" i="4"/>
  <c r="J20" i="4" s="1"/>
  <c r="G30" i="4"/>
  <c r="J30" i="4" s="1"/>
  <c r="E33" i="4"/>
  <c r="J33" i="4" s="1"/>
  <c r="G3" i="4"/>
  <c r="J3" i="4" s="1"/>
  <c r="G13" i="4"/>
  <c r="J2" i="4"/>
  <c r="G14" i="4" l="1"/>
  <c r="J14" i="4" s="1"/>
  <c r="J13" i="4"/>
</calcChain>
</file>

<file path=xl/comments1.xml><?xml version="1.0" encoding="utf-8"?>
<comments xmlns="http://schemas.openxmlformats.org/spreadsheetml/2006/main">
  <authors>
    <author>P Cruz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&gt; Waste Disposal &gt; Commercial &amp; Industrial
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&gt; Waste Disposal &gt; Household Waste
</t>
        </r>
      </text>
    </comment>
  </commentList>
</comments>
</file>

<file path=xl/comments2.xml><?xml version="1.0" encoding="utf-8"?>
<comments xmlns="http://schemas.openxmlformats.org/spreadsheetml/2006/main">
  <authors>
    <author>Cruz, Paulo</author>
    <author>P Cruz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Cruz, Paulo:</t>
        </r>
        <r>
          <rPr>
            <sz val="9"/>
            <color indexed="81"/>
            <rFont val="Tahoma"/>
            <family val="2"/>
          </rPr>
          <t xml:space="preserve">
Main campus + Milton St. + Energy Centre
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&gt; Waste Disposal &gt; Commercial &amp; Industrial
</t>
        </r>
      </text>
    </comment>
    <comment ref="G29" authorId="1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&gt; Waste Disposal &gt; "Municipal waste"</t>
        </r>
      </text>
    </comment>
  </commentList>
</comments>
</file>

<file path=xl/comments3.xml><?xml version="1.0" encoding="utf-8"?>
<comments xmlns="http://schemas.openxmlformats.org/spreadsheetml/2006/main">
  <authors>
    <author>P Cruz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Main Campus, Milton St., C&gt; Court Office Block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re-checked 19/08/2019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re-checked 19/08/2019</t>
        </r>
      </text>
    </comment>
  </commentList>
</comments>
</file>

<file path=xl/comments4.xml><?xml version="1.0" encoding="utf-8"?>
<comments xmlns="http://schemas.openxmlformats.org/spreadsheetml/2006/main">
  <authors>
    <author>P Cruz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re-checked 19/08/2019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re-checked 19/08/2019</t>
        </r>
      </text>
    </comment>
  </commentList>
</comments>
</file>

<file path=xl/comments5.xml><?xml version="1.0" encoding="utf-8"?>
<comments xmlns="http://schemas.openxmlformats.org/spreadsheetml/2006/main">
  <authors>
    <author>P Cruz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re-checked 19/08/2019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re-checked 19/08/2019</t>
        </r>
      </text>
    </comment>
  </commentList>
</comments>
</file>

<file path=xl/comments6.xml><?xml version="1.0" encoding="utf-8"?>
<comments xmlns="http://schemas.openxmlformats.org/spreadsheetml/2006/main">
  <authors>
    <author>P Cruz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re-checked 19/08/2019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re-checked 19/08/2019</t>
        </r>
      </text>
    </comment>
  </commentList>
</comments>
</file>

<file path=xl/comments7.xml><?xml version="1.0" encoding="utf-8"?>
<comments xmlns="http://schemas.openxmlformats.org/spreadsheetml/2006/main">
  <authors>
    <author>P Cruz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re-checked 19/08/2019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re-checked 19/08/2019</t>
        </r>
      </text>
    </comment>
  </commentList>
</comments>
</file>

<file path=xl/comments8.xml><?xml version="1.0" encoding="utf-8"?>
<comments xmlns="http://schemas.openxmlformats.org/spreadsheetml/2006/main">
  <authors>
    <author>P Cruz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&gt; Waste Disposal &gt; Commercial &amp; Industrial
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P Cruz:</t>
        </r>
        <r>
          <rPr>
            <sz val="9"/>
            <color indexed="81"/>
            <rFont val="Tahoma"/>
            <family val="2"/>
          </rPr>
          <t xml:space="preserve">
EF &gt; Waste Disposal &gt; "Municipal waste"</t>
        </r>
      </text>
    </comment>
  </commentList>
</comments>
</file>

<file path=xl/sharedStrings.xml><?xml version="1.0" encoding="utf-8"?>
<sst xmlns="http://schemas.openxmlformats.org/spreadsheetml/2006/main" count="3175" uniqueCount="171">
  <si>
    <t>Emission Category</t>
  </si>
  <si>
    <t>Scope</t>
  </si>
  <si>
    <t>Emission Activity</t>
  </si>
  <si>
    <t>Source</t>
  </si>
  <si>
    <t>Qty</t>
  </si>
  <si>
    <t>Qty (U)</t>
  </si>
  <si>
    <t>EF</t>
  </si>
  <si>
    <t>EF (U)</t>
  </si>
  <si>
    <t>EF Source</t>
  </si>
  <si>
    <t>tonnes CO2e</t>
  </si>
  <si>
    <t>Organisation's buildings</t>
  </si>
  <si>
    <t>Gas consumption</t>
  </si>
  <si>
    <t>City Campus</t>
  </si>
  <si>
    <t>kWh</t>
  </si>
  <si>
    <t>kg CO2e.kWh</t>
  </si>
  <si>
    <t>Defra: Fuels (Energy gross - CV)</t>
  </si>
  <si>
    <t>Caledonian Court (P2)</t>
  </si>
  <si>
    <t>Refrigerant Gases</t>
  </si>
  <si>
    <t>R134A</t>
  </si>
  <si>
    <t>kg</t>
  </si>
  <si>
    <t>kg CO2e.kg</t>
  </si>
  <si>
    <t>Defra: Refrigerant &amp; Other</t>
  </si>
  <si>
    <t>R410A</t>
  </si>
  <si>
    <t>R404A</t>
  </si>
  <si>
    <t>R407C</t>
  </si>
  <si>
    <t>R22</t>
  </si>
  <si>
    <t>R422D</t>
  </si>
  <si>
    <t xml:space="preserve">Page 12/17 in http://www.gas2010.com/pdfs/ISCEON_MO29_R422D_Retrofit_guidelines.pdf [downloaded on 17/1/2014] </t>
  </si>
  <si>
    <t>Organisation's vehicles</t>
  </si>
  <si>
    <t>Business travel (owned vehicles)</t>
  </si>
  <si>
    <t>Petrol</t>
  </si>
  <si>
    <t>litres</t>
  </si>
  <si>
    <t>kg CO2e.litre</t>
  </si>
  <si>
    <t>Defra: Fuels</t>
  </si>
  <si>
    <t>Diesel</t>
  </si>
  <si>
    <t>Purchased Electricity</t>
  </si>
  <si>
    <t>Electricity (National Grid)</t>
  </si>
  <si>
    <t>Defra: UK electricity</t>
  </si>
  <si>
    <t>Purchased Good &amp; Services</t>
  </si>
  <si>
    <t>Water</t>
  </si>
  <si>
    <t>m3</t>
  </si>
  <si>
    <t>kg CO2e.m3</t>
  </si>
  <si>
    <t>Defra: Water suply</t>
  </si>
  <si>
    <t>Other fuels &amp; energy related activities</t>
  </si>
  <si>
    <t>Electricity (transmission and distribution lossed - National Grid)</t>
  </si>
  <si>
    <t>Defra: Transmission &amp; Distribution (T&amp;D - UK Electricity)</t>
  </si>
  <si>
    <t>Waste Generated in Operations</t>
  </si>
  <si>
    <t>tonnes</t>
  </si>
  <si>
    <t>kg CO2e.tonne</t>
  </si>
  <si>
    <t>Defra: Waste Disposal (Refuse)</t>
  </si>
  <si>
    <t>Organic: Food &amp; drink waste AD</t>
  </si>
  <si>
    <t>Glass – Recycling</t>
  </si>
  <si>
    <t>Defra: Waste Disposal (Other)</t>
  </si>
  <si>
    <t>Paper - Recycling</t>
  </si>
  <si>
    <t>Defra: Waste Disposal (Paper)</t>
  </si>
  <si>
    <t>Metal - Recycling</t>
  </si>
  <si>
    <t>Defra: Waste Disposal (Electrical Items)</t>
  </si>
  <si>
    <t>Average construction [treatment]</t>
  </si>
  <si>
    <t>Defra: Waste Disposal (Construction)</t>
  </si>
  <si>
    <t>Wastewater</t>
  </si>
  <si>
    <t>Defra: Water Treatment</t>
  </si>
  <si>
    <t>Business Travel</t>
  </si>
  <si>
    <t>Travel (business - not owned)</t>
  </si>
  <si>
    <t>miles</t>
  </si>
  <si>
    <t>kg CO2e.mile</t>
  </si>
  <si>
    <t>Defra: Business travel - land (cars (by size))</t>
  </si>
  <si>
    <t>Hired – Medium petrol car</t>
  </si>
  <si>
    <t>Hired – Medium diesel car</t>
  </si>
  <si>
    <t>Hired – Medium hybrid car</t>
  </si>
  <si>
    <t>Taxis - Regular Black Cab</t>
  </si>
  <si>
    <t>km</t>
  </si>
  <si>
    <t>Air – Domestic  (average)</t>
  </si>
  <si>
    <t>kg CO2e.pass.km</t>
  </si>
  <si>
    <t xml:space="preserve">Defra: Business travel - air </t>
  </si>
  <si>
    <t>Air – Short-haul (average)</t>
  </si>
  <si>
    <t>Air – International (average)</t>
  </si>
  <si>
    <t>Defra: Business travel - land (rail)</t>
  </si>
  <si>
    <t>Rail - International</t>
  </si>
  <si>
    <t>Employee Commuting</t>
  </si>
  <si>
    <t>Travel (commuting - staff)</t>
  </si>
  <si>
    <t>Rail</t>
  </si>
  <si>
    <t xml:space="preserve">Underground </t>
  </si>
  <si>
    <t>Public bus</t>
  </si>
  <si>
    <t>kg CO2e.km</t>
  </si>
  <si>
    <t>Motorcycle/ Moped (average)</t>
  </si>
  <si>
    <t xml:space="preserve">Travel (commuting – students) </t>
  </si>
  <si>
    <t>Travel (int. stu. to Glasgow)</t>
  </si>
  <si>
    <t>Acc.Year</t>
  </si>
  <si>
    <t>Cardboard - Recycling</t>
  </si>
  <si>
    <t xml:space="preserve">Catering </t>
  </si>
  <si>
    <t>Procurement - Excl. Construction</t>
  </si>
  <si>
    <t>Procurement - Construction only</t>
  </si>
  <si>
    <r>
      <t>WEEE –  Recycling</t>
    </r>
    <r>
      <rPr>
        <b/>
        <sz val="11"/>
        <color rgb="FFFF0000"/>
        <rFont val="Calibri"/>
        <family val="2"/>
        <scheme val="minor"/>
      </rPr>
      <t/>
    </r>
  </si>
  <si>
    <t>Campus</t>
  </si>
  <si>
    <t>C Court (P1)</t>
  </si>
  <si>
    <t>C Court (P2)</t>
  </si>
  <si>
    <t>All</t>
  </si>
  <si>
    <t>Landfill - SAMPRO [Est.]</t>
  </si>
  <si>
    <t>Landfill [Est.]</t>
  </si>
  <si>
    <t>Waste &amp; Recycling (C&amp;I) - London</t>
  </si>
  <si>
    <t>Waste &amp; Recycling (C&amp;I) - Campus</t>
  </si>
  <si>
    <t>Waste &amp; Recycling (C&amp;D) - Campus</t>
  </si>
  <si>
    <t>Food Waste – AD [Est.]</t>
  </si>
  <si>
    <t>Mixed Recycling [Est.]</t>
  </si>
  <si>
    <t>Campus &amp; C Court (non-domestic)</t>
  </si>
  <si>
    <t xml:space="preserve">Coach </t>
  </si>
  <si>
    <t>HESCET kgCo2e.£</t>
  </si>
  <si>
    <t>Supply Chain</t>
  </si>
  <si>
    <t>Combustion [Est.]</t>
  </si>
  <si>
    <t>Combustion</t>
  </si>
  <si>
    <t>Mixed Recycling</t>
  </si>
  <si>
    <t>Air – Long-haul (average)</t>
  </si>
  <si>
    <t>2017-18</t>
  </si>
  <si>
    <t>2016-17</t>
  </si>
  <si>
    <t>2014-15</t>
  </si>
  <si>
    <t>2015-16</t>
  </si>
  <si>
    <t>Combustion [Partial Data]</t>
  </si>
  <si>
    <t>Mixed Recycling [Partial Data]</t>
  </si>
  <si>
    <t>Organic: Food &amp; drink waste AD [Partial Data]</t>
  </si>
  <si>
    <t>Glass – Recycling [Partial Data]</t>
  </si>
  <si>
    <t>Paper - Recycling [Partial Data]</t>
  </si>
  <si>
    <t>Metal - Recycling [Partial Data]</t>
  </si>
  <si>
    <t>Brick + Concrete – Recycling</t>
  </si>
  <si>
    <t>Rough Wood - Recycling</t>
  </si>
  <si>
    <t>Mixed Waste – Landfill</t>
  </si>
  <si>
    <t>Waste &amp; Recycling (Municipal) - CCourt</t>
  </si>
  <si>
    <t>Waste &amp; Recycling (Municipal) - Ccourt</t>
  </si>
  <si>
    <t>2013-14</t>
  </si>
  <si>
    <t>Defra: Business travel - land (motorbike - average)</t>
  </si>
  <si>
    <t>Grey fleet - Average motorbike</t>
  </si>
  <si>
    <t>Grey fleet - Average car - unknown</t>
  </si>
  <si>
    <t>Defra: Business travel - land (cars (average - unknown))</t>
  </si>
  <si>
    <t>Car - Average - unknown</t>
  </si>
  <si>
    <t>Travel (commuting - students)</t>
  </si>
  <si>
    <t>Travel (end-of-term UK domicilled)</t>
  </si>
  <si>
    <t>Air - Domestic (average)</t>
  </si>
  <si>
    <t>Rail - National</t>
  </si>
  <si>
    <t xml:space="preserve">Rail  - National </t>
  </si>
  <si>
    <t>HESCET kgCO2e.£</t>
  </si>
  <si>
    <t>DEFRA: Business Travel - land - bus</t>
  </si>
  <si>
    <t>DEFRA: Busines travel - land - rail</t>
  </si>
  <si>
    <t>DEFRA: Business Travel - land - car - average (unknown)</t>
  </si>
  <si>
    <t>Defra: Business travel - taxi - black cab</t>
  </si>
  <si>
    <t>Defra: Business travel - land - bus</t>
  </si>
  <si>
    <t>Defra: Business travel - land - rail</t>
  </si>
  <si>
    <t>Defra: Business travel - land - rail - light rail and tram</t>
  </si>
  <si>
    <t>Defra: Business travel - land - local bus (not London)</t>
  </si>
  <si>
    <t>Defra: Business travel - land - motorbike</t>
  </si>
  <si>
    <t>2018-19</t>
  </si>
  <si>
    <t>Rail – National - TMC</t>
  </si>
  <si>
    <t>Rail – National - i-expenses</t>
  </si>
  <si>
    <t>2019-20</t>
  </si>
  <si>
    <t>Defra: Business travel - air (average passenger) with RF</t>
  </si>
  <si>
    <t>Taxis - Black Cab</t>
  </si>
  <si>
    <t>Scottish Water - Sustainability Report 2019 (page 7/24)</t>
  </si>
  <si>
    <t>Procurement</t>
  </si>
  <si>
    <t>2020-21</t>
  </si>
  <si>
    <t>Scottish Water - Sustainability Report 2019 (page 7/24) 2020 not available</t>
  </si>
  <si>
    <t>Average construction [treatment] - open loop</t>
  </si>
  <si>
    <t>Working from Home</t>
  </si>
  <si>
    <t>kgCO2e.FTE.year</t>
  </si>
  <si>
    <t>SSN Guidnace for 2021</t>
  </si>
  <si>
    <t>FTE</t>
  </si>
  <si>
    <t>[3.15] Investments</t>
  </si>
  <si>
    <t>Investments</t>
  </si>
  <si>
    <t>T CO2e.£ million</t>
  </si>
  <si>
    <t>Endowment A</t>
  </si>
  <si>
    <t>£ million</t>
  </si>
  <si>
    <t>[ESG Report]</t>
  </si>
  <si>
    <t>Endowment B</t>
  </si>
  <si>
    <t>Pension (New Blood)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</si>
</sst>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-[$€-2]* #,##0.00_-;\-[$€-2]* #,##0.00_-;_-[$€-2]* &quot;-&quot;??_-"/>
    <numFmt numFmtId="167" formatCode="[&gt;0.5]#,##0;[&lt;-0.5]\-#,##0;\-"/>
    <numFmt numFmtId="168" formatCode="_-* #,##0\ _F_-;\-* #,##0\ _F_-;_-* &quot;-&quot;\ _F_-;_-@_-"/>
    <numFmt numFmtId="169" formatCode="_-* #,##0.00\ _F_-;\-* #,##0.00\ _F_-;_-* &quot;-&quot;??\ _F_-;_-@_-"/>
    <numFmt numFmtId="170" formatCode="_-* #,##0\ &quot;F&quot;_-;\-* #,##0\ &quot;F&quot;_-;_-* &quot;-&quot;\ &quot;F&quot;_-;_-@_-"/>
    <numFmt numFmtId="171" formatCode="_-* #,##0.00\ &quot;F&quot;_-;\-* #,##0.00\ &quot;F&quot;_-;_-* &quot;-&quot;??\ &quot;F&quot;_-;_-@_-"/>
    <numFmt numFmtId="172" formatCode="###.0"/>
    <numFmt numFmtId="173" formatCode="0.000"/>
    <numFmt numFmtId="174" formatCode="##.0"/>
    <numFmt numFmtId="175" formatCode="#,###,##0"/>
    <numFmt numFmtId="176" formatCode="_-&quot;öS&quot;\ * #,##0_-;\-&quot;öS&quot;\ * #,##0_-;_-&quot;öS&quot;\ * &quot;-&quot;_-;_-@_-"/>
    <numFmt numFmtId="177" formatCode="_-&quot;öS&quot;\ * #,##0.00_-;\-&quot;öS&quot;\ * #,##0.00_-;_-&quot;öS&quot;\ * &quot;-&quot;??_-;_-@_-"/>
    <numFmt numFmtId="178" formatCode="_-* #,##0.0_-;\-* #,##0.0_-;_-* &quot;-&quot;??_-;_-@_-"/>
    <numFmt numFmtId="179" formatCode="0.0000"/>
    <numFmt numFmtId="180" formatCode="??0.0????"/>
    <numFmt numFmtId="181" formatCode="0.00000"/>
    <numFmt numFmtId="182" formatCode="_-* #,##0.000_-;\-* #,##0.000_-;_-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0"/>
      <name val="Arial Cyr"/>
      <charset val="204"/>
    </font>
    <font>
      <sz val="12"/>
      <color indexed="9"/>
      <name val="Arial"/>
      <family val="2"/>
    </font>
    <font>
      <sz val="9"/>
      <name val="Times New Roman"/>
      <family val="1"/>
    </font>
    <font>
      <sz val="12"/>
      <color indexed="20"/>
      <name val="Arial"/>
      <family val="2"/>
    </font>
    <font>
      <b/>
      <sz val="9"/>
      <name val="Times New Roman"/>
      <family val="1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4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1"/>
      <color theme="1"/>
      <name val="Arial"/>
      <family val="2"/>
    </font>
    <font>
      <b/>
      <sz val="12"/>
      <color indexed="63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Helv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4"/>
      <name val="Helv"/>
    </font>
    <font>
      <b/>
      <sz val="12"/>
      <name val="Helv"/>
    </font>
    <font>
      <b/>
      <sz val="10"/>
      <color indexed="1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2"/>
      <name val="Arial"/>
      <family val="2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0"/>
      <name val="Microsoft Sans Serif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indexed="12"/>
      <name val="Calibri"/>
      <family val="2"/>
    </font>
    <font>
      <sz val="10"/>
      <color theme="9" tint="-0.499984740745262"/>
      <name val="Arial"/>
      <family val="2"/>
    </font>
    <font>
      <i/>
      <sz val="10"/>
      <color rgb="FFFF0000"/>
      <name val="Arial"/>
      <family val="2"/>
    </font>
    <font>
      <u/>
      <sz val="10"/>
      <color theme="11"/>
      <name val="Arial"/>
      <family val="2"/>
    </font>
    <font>
      <sz val="11"/>
      <color rgb="FF9C5700"/>
      <name val="Calibri"/>
      <family val="2"/>
      <scheme val="minor"/>
    </font>
    <font>
      <b/>
      <sz val="10"/>
      <color theme="0"/>
      <name val="Arial"/>
      <family val="2"/>
    </font>
    <font>
      <sz val="18"/>
      <color theme="3"/>
      <name val="Cambria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053D5F"/>
      </left>
      <right style="thin">
        <color rgb="FF053D5F"/>
      </right>
      <top style="thin">
        <color rgb="FF053D5F"/>
      </top>
      <bottom style="thin">
        <color rgb="FF053D5F"/>
      </bottom>
      <diagonal/>
    </border>
  </borders>
  <cellStyleXfs count="36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5" borderId="2" applyNumberFormat="0" applyAlignment="0" applyProtection="0"/>
    <xf numFmtId="0" fontId="5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7" fillId="0" borderId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0" borderId="0" applyNumberFormat="0" applyFont="0" applyFill="0" applyBorder="0" applyProtection="0">
      <alignment horizontal="left" vertical="center" indent="5"/>
    </xf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4" fontId="11" fillId="37" borderId="7">
      <alignment horizontal="right" vertical="center"/>
    </xf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4" fontId="13" fillId="0" borderId="8" applyFill="0" applyBorder="0" applyProtection="0">
      <alignment horizontal="right" vertical="center"/>
    </xf>
    <xf numFmtId="0" fontId="14" fillId="51" borderId="9" applyNumberFormat="0" applyAlignment="0" applyProtection="0"/>
    <xf numFmtId="0" fontId="14" fillId="51" borderId="9" applyNumberFormat="0" applyAlignment="0" applyProtection="0"/>
    <xf numFmtId="0" fontId="14" fillId="51" borderId="9" applyNumberFormat="0" applyAlignment="0" applyProtection="0"/>
    <xf numFmtId="0" fontId="14" fillId="51" borderId="9" applyNumberFormat="0" applyAlignment="0" applyProtection="0"/>
    <xf numFmtId="0" fontId="14" fillId="51" borderId="9" applyNumberFormat="0" applyAlignment="0" applyProtection="0"/>
    <xf numFmtId="0" fontId="14" fillId="51" borderId="9" applyNumberFormat="0" applyAlignment="0" applyProtection="0"/>
    <xf numFmtId="0" fontId="14" fillId="51" borderId="9" applyNumberFormat="0" applyAlignment="0" applyProtection="0"/>
    <xf numFmtId="0" fontId="14" fillId="51" borderId="9" applyNumberFormat="0" applyAlignment="0" applyProtection="0"/>
    <xf numFmtId="0" fontId="14" fillId="51" borderId="9" applyNumberFormat="0" applyAlignment="0" applyProtection="0"/>
    <xf numFmtId="0" fontId="14" fillId="51" borderId="9" applyNumberFormat="0" applyAlignment="0" applyProtection="0"/>
    <xf numFmtId="0" fontId="14" fillId="51" borderId="9" applyNumberFormat="0" applyAlignment="0" applyProtection="0"/>
    <xf numFmtId="0" fontId="14" fillId="51" borderId="9" applyNumberFormat="0" applyAlignment="0" applyProtection="0"/>
    <xf numFmtId="0" fontId="15" fillId="52" borderId="10" applyNumberFormat="0" applyAlignment="0" applyProtection="0"/>
    <xf numFmtId="0" fontId="15" fillId="52" borderId="10" applyNumberFormat="0" applyAlignment="0" applyProtection="0"/>
    <xf numFmtId="0" fontId="15" fillId="52" borderId="10" applyNumberFormat="0" applyAlignment="0" applyProtection="0"/>
    <xf numFmtId="0" fontId="15" fillId="52" borderId="10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53" borderId="0" applyNumberFormat="0" applyFont="0" applyBorder="0" applyAlignment="0"/>
    <xf numFmtId="41" fontId="7" fillId="0" borderId="0" applyFont="0" applyFill="0" applyBorder="0" applyAlignment="0" applyProtection="0">
      <alignment wrapText="1"/>
    </xf>
    <xf numFmtId="43" fontId="7" fillId="0" borderId="0" applyFont="0" applyFill="0" applyBorder="0" applyAlignment="0" applyProtection="0">
      <alignment wrapText="1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167" fontId="18" fillId="0" borderId="0">
      <alignment horizontal="left" vertical="center"/>
    </xf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38" borderId="9" applyNumberFormat="0" applyAlignment="0" applyProtection="0"/>
    <xf numFmtId="0" fontId="26" fillId="38" borderId="9" applyNumberFormat="0" applyAlignment="0" applyProtection="0"/>
    <xf numFmtId="0" fontId="26" fillId="38" borderId="9" applyNumberFormat="0" applyAlignment="0" applyProtection="0"/>
    <xf numFmtId="0" fontId="26" fillId="38" borderId="9" applyNumberFormat="0" applyAlignment="0" applyProtection="0"/>
    <xf numFmtId="0" fontId="26" fillId="38" borderId="9" applyNumberFormat="0" applyAlignment="0" applyProtection="0"/>
    <xf numFmtId="0" fontId="26" fillId="38" borderId="9" applyNumberFormat="0" applyAlignment="0" applyProtection="0"/>
    <xf numFmtId="0" fontId="26" fillId="38" borderId="9" applyNumberFormat="0" applyAlignment="0" applyProtection="0"/>
    <xf numFmtId="0" fontId="26" fillId="38" borderId="9" applyNumberFormat="0" applyAlignment="0" applyProtection="0"/>
    <xf numFmtId="0" fontId="26" fillId="38" borderId="9" applyNumberFormat="0" applyAlignment="0" applyProtection="0"/>
    <xf numFmtId="0" fontId="26" fillId="38" borderId="9" applyNumberFormat="0" applyAlignment="0" applyProtection="0"/>
    <xf numFmtId="0" fontId="26" fillId="38" borderId="9" applyNumberFormat="0" applyAlignment="0" applyProtection="0"/>
    <xf numFmtId="0" fontId="26" fillId="38" borderId="9" applyNumberFormat="0" applyAlignment="0" applyProtection="0"/>
    <xf numFmtId="4" fontId="11" fillId="0" borderId="14">
      <alignment horizontal="right" vertical="center"/>
    </xf>
    <xf numFmtId="0" fontId="27" fillId="0" borderId="15" applyNumberFormat="0" applyFill="0" applyAlignment="0" applyProtection="0"/>
    <xf numFmtId="0" fontId="7" fillId="38" borderId="0" applyNumberFormat="0" applyFont="0" applyBorder="0" applyAlignment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9" fillId="52" borderId="0" applyNumberFormat="0" applyFont="0" applyBorder="0" applyAlignment="0" applyProtection="0"/>
    <xf numFmtId="0" fontId="8" fillId="54" borderId="16" applyNumberFormat="0" applyFont="0" applyAlignment="0" applyProtection="0"/>
    <xf numFmtId="0" fontId="8" fillId="54" borderId="16" applyNumberFormat="0" applyFont="0" applyAlignment="0" applyProtection="0"/>
    <xf numFmtId="0" fontId="8" fillId="54" borderId="16" applyNumberFormat="0" applyFont="0" applyAlignment="0" applyProtection="0"/>
    <xf numFmtId="0" fontId="8" fillId="54" borderId="16" applyNumberFormat="0" applyFont="0" applyAlignment="0" applyProtection="0"/>
    <xf numFmtId="0" fontId="8" fillId="54" borderId="16" applyNumberFormat="0" applyFont="0" applyAlignment="0" applyProtection="0"/>
    <xf numFmtId="0" fontId="8" fillId="54" borderId="16" applyNumberFormat="0" applyFont="0" applyAlignment="0" applyProtection="0"/>
    <xf numFmtId="0" fontId="8" fillId="54" borderId="16" applyNumberFormat="0" applyFont="0" applyAlignment="0" applyProtection="0"/>
    <xf numFmtId="0" fontId="8" fillId="54" borderId="16" applyNumberFormat="0" applyFont="0" applyAlignment="0" applyProtection="0"/>
    <xf numFmtId="0" fontId="30" fillId="51" borderId="17" applyNumberFormat="0" applyAlignment="0" applyProtection="0"/>
    <xf numFmtId="0" fontId="30" fillId="51" borderId="17" applyNumberFormat="0" applyAlignment="0" applyProtection="0"/>
    <xf numFmtId="0" fontId="30" fillId="51" borderId="17" applyNumberFormat="0" applyAlignment="0" applyProtection="0"/>
    <xf numFmtId="0" fontId="30" fillId="51" borderId="17" applyNumberFormat="0" applyAlignment="0" applyProtection="0"/>
    <xf numFmtId="0" fontId="30" fillId="51" borderId="17" applyNumberFormat="0" applyAlignment="0" applyProtection="0"/>
    <xf numFmtId="0" fontId="30" fillId="51" borderId="17" applyNumberFormat="0" applyAlignment="0" applyProtection="0"/>
    <xf numFmtId="0" fontId="30" fillId="51" borderId="17" applyNumberFormat="0" applyAlignment="0" applyProtection="0"/>
    <xf numFmtId="0" fontId="30" fillId="51" borderId="17" applyNumberForma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3" fontId="7" fillId="0" borderId="0" applyFont="0" applyFill="0" applyProtection="0"/>
    <xf numFmtId="9" fontId="29" fillId="0" borderId="0" applyFont="0" applyFill="0" applyBorder="0" applyAlignment="0" applyProtection="0"/>
    <xf numFmtId="167" fontId="33" fillId="0" borderId="0" applyFill="0" applyBorder="0" applyAlignment="0" applyProtection="0"/>
    <xf numFmtId="0" fontId="7" fillId="0" borderId="0"/>
    <xf numFmtId="0" fontId="7" fillId="0" borderId="0"/>
    <xf numFmtId="0" fontId="11" fillId="52" borderId="7"/>
    <xf numFmtId="0" fontId="11" fillId="52" borderId="7"/>
    <xf numFmtId="0" fontId="11" fillId="52" borderId="7"/>
    <xf numFmtId="0" fontId="34" fillId="0" borderId="0"/>
    <xf numFmtId="0" fontId="35" fillId="0" borderId="0">
      <alignment horizontal="right"/>
    </xf>
    <xf numFmtId="0" fontId="35" fillId="0" borderId="0">
      <alignment horizontal="left"/>
    </xf>
    <xf numFmtId="0" fontId="36" fillId="0" borderId="0"/>
    <xf numFmtId="172" fontId="7" fillId="0" borderId="0" applyFont="0" applyFill="0" applyBorder="0" applyAlignment="0" applyProtection="0">
      <alignment horizontal="left"/>
    </xf>
    <xf numFmtId="172" fontId="7" fillId="0" borderId="0" applyFont="0" applyFill="0" applyBorder="0" applyAlignment="0" applyProtection="0">
      <alignment horizontal="left"/>
    </xf>
    <xf numFmtId="173" fontId="7" fillId="0" borderId="0" applyFont="0" applyFill="0" applyBorder="0" applyAlignment="0" applyProtection="0">
      <alignment horizontal="left"/>
    </xf>
    <xf numFmtId="173" fontId="7" fillId="0" borderId="0" applyFont="0" applyFill="0" applyBorder="0" applyAlignment="0" applyProtection="0">
      <alignment horizontal="left"/>
    </xf>
    <xf numFmtId="174" fontId="7" fillId="0" borderId="0" applyFont="0" applyFill="0" applyBorder="0" applyAlignment="0" applyProtection="0">
      <alignment horizontal="left"/>
    </xf>
    <xf numFmtId="174" fontId="7" fillId="0" borderId="0" applyFont="0" applyFill="0" applyBorder="0" applyAlignment="0" applyProtection="0">
      <alignment horizontal="left"/>
    </xf>
    <xf numFmtId="49" fontId="7" fillId="0" borderId="0" applyFill="0" applyBorder="0" applyProtection="0">
      <alignment horizontal="left"/>
    </xf>
    <xf numFmtId="49" fontId="7" fillId="0" borderId="0" applyFill="0" applyBorder="0" applyProtection="0">
      <alignment horizontal="left"/>
    </xf>
    <xf numFmtId="172" fontId="7" fillId="0" borderId="0" applyFont="0" applyFill="0" applyBorder="0" applyAlignment="0" applyProtection="0">
      <alignment horizontal="left"/>
    </xf>
    <xf numFmtId="172" fontId="7" fillId="0" borderId="0" applyFont="0" applyFill="0" applyBorder="0" applyAlignment="0" applyProtection="0">
      <alignment horizontal="left"/>
    </xf>
    <xf numFmtId="173" fontId="7" fillId="0" borderId="0" applyFont="0" applyFill="0" applyBorder="0" applyAlignment="0" applyProtection="0">
      <alignment horizontal="left"/>
    </xf>
    <xf numFmtId="173" fontId="7" fillId="0" borderId="0" applyFont="0" applyFill="0" applyBorder="0" applyAlignment="0" applyProtection="0">
      <alignment horizontal="left"/>
    </xf>
    <xf numFmtId="174" fontId="7" fillId="0" borderId="0" applyFont="0" applyFill="0" applyBorder="0" applyAlignment="0" applyProtection="0">
      <alignment horizontal="left"/>
    </xf>
    <xf numFmtId="174" fontId="7" fillId="0" borderId="0" applyFont="0" applyFill="0" applyBorder="0" applyAlignment="0" applyProtection="0">
      <alignment horizontal="left"/>
    </xf>
    <xf numFmtId="49" fontId="7" fillId="0" borderId="0" applyFill="0" applyBorder="0" applyProtection="0">
      <alignment horizontal="left"/>
    </xf>
    <xf numFmtId="49" fontId="7" fillId="0" borderId="0" applyFill="0" applyBorder="0" applyProtection="0">
      <alignment horizontal="left"/>
    </xf>
    <xf numFmtId="0" fontId="37" fillId="0" borderId="0" applyNumberFormat="0" applyFill="0" applyBorder="0" applyAlignment="0" applyProtection="0"/>
    <xf numFmtId="0" fontId="38" fillId="0" borderId="0">
      <alignment horizontal="left" vertical="top"/>
    </xf>
    <xf numFmtId="0" fontId="39" fillId="0" borderId="0">
      <alignment horizontal="left"/>
    </xf>
    <xf numFmtId="175" fontId="40" fillId="55" borderId="0" applyNumberFormat="0" applyBorder="0">
      <protection locked="0"/>
    </xf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175" fontId="42" fillId="56" borderId="0" applyNumberFormat="0" applyBorder="0">
      <protection locked="0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6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53" borderId="0">
      <alignment horizontal="left" vertical="center" indent="1"/>
    </xf>
    <xf numFmtId="4" fontId="11" fillId="0" borderId="0"/>
    <xf numFmtId="0" fontId="47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57" borderId="0" applyNumberFormat="0" applyBorder="0" applyAlignment="0" applyProtection="0"/>
    <xf numFmtId="0" fontId="55" fillId="67" borderId="22" applyNumberFormat="0" applyAlignment="0" applyProtection="0"/>
    <xf numFmtId="0" fontId="7" fillId="58" borderId="21" applyNumberFormat="0" applyAlignment="0" applyProtection="0"/>
    <xf numFmtId="0" fontId="7" fillId="66" borderId="0">
      <alignment vertical="center"/>
    </xf>
    <xf numFmtId="0" fontId="7" fillId="65" borderId="1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7" fillId="63" borderId="19" applyNumberFormat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54" fillId="4" borderId="0" applyNumberFormat="0" applyBorder="0" applyAlignment="0" applyProtection="0"/>
    <xf numFmtId="0" fontId="7" fillId="68" borderId="23" applyNumberFormat="0" applyProtection="0">
      <alignment vertical="center"/>
    </xf>
    <xf numFmtId="0" fontId="56" fillId="0" borderId="0" applyNumberFormat="0" applyFill="0" applyBorder="0" applyAlignment="0" applyProtection="0"/>
    <xf numFmtId="0" fontId="31" fillId="6" borderId="3" applyNumberFormat="0" applyFont="0" applyAlignment="0" applyProtection="0"/>
    <xf numFmtId="0" fontId="53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51" fillId="64" borderId="20" applyNumberFormat="0" applyProtection="0">
      <alignment vertical="center"/>
    </xf>
    <xf numFmtId="0" fontId="31" fillId="0" borderId="0"/>
  </cellStyleXfs>
  <cellXfs count="306">
    <xf numFmtId="0" fontId="0" fillId="0" borderId="0" xfId="0"/>
    <xf numFmtId="43" fontId="0" fillId="60" borderId="0" xfId="1" applyNumberFormat="1" applyFont="1" applyFill="1" applyAlignment="1">
      <alignment horizontal="right"/>
    </xf>
    <xf numFmtId="164" fontId="0" fillId="60" borderId="0" xfId="1" applyNumberFormat="1" applyFont="1" applyFill="1" applyAlignment="1">
      <alignment horizontal="right"/>
    </xf>
    <xf numFmtId="178" fontId="0" fillId="60" borderId="0" xfId="1" applyNumberFormat="1" applyFont="1" applyFill="1" applyAlignment="1">
      <alignment horizontal="right"/>
    </xf>
    <xf numFmtId="173" fontId="0" fillId="58" borderId="0" xfId="0" applyNumberFormat="1" applyFill="1" applyBorder="1"/>
    <xf numFmtId="173" fontId="0" fillId="62" borderId="0" xfId="0" applyNumberFormat="1" applyFill="1" applyBorder="1"/>
    <xf numFmtId="0" fontId="0" fillId="62" borderId="0" xfId="0" applyFill="1"/>
    <xf numFmtId="0" fontId="0" fillId="62" borderId="5" xfId="0" applyFill="1" applyBorder="1"/>
    <xf numFmtId="181" fontId="0" fillId="62" borderId="5" xfId="0" applyNumberFormat="1" applyFill="1" applyBorder="1"/>
    <xf numFmtId="181" fontId="0" fillId="62" borderId="0" xfId="0" applyNumberFormat="1" applyFill="1" applyBorder="1"/>
    <xf numFmtId="43" fontId="0" fillId="62" borderId="6" xfId="1" applyFont="1" applyFill="1" applyBorder="1"/>
    <xf numFmtId="43" fontId="0" fillId="62" borderId="0" xfId="1" applyFont="1" applyFill="1"/>
    <xf numFmtId="1" fontId="0" fillId="0" borderId="0" xfId="0" applyNumberFormat="1" applyFill="1"/>
    <xf numFmtId="164" fontId="0" fillId="62" borderId="6" xfId="1" applyNumberFormat="1" applyFont="1" applyFill="1" applyBorder="1" applyAlignment="1">
      <alignment horizontal="right"/>
    </xf>
    <xf numFmtId="164" fontId="0" fillId="62" borderId="5" xfId="1" applyNumberFormat="1" applyFont="1" applyFill="1" applyBorder="1" applyAlignment="1">
      <alignment horizontal="right"/>
    </xf>
    <xf numFmtId="0" fontId="0" fillId="31" borderId="0" xfId="0" applyFill="1" applyBorder="1"/>
    <xf numFmtId="1" fontId="0" fillId="62" borderId="5" xfId="0" applyNumberFormat="1" applyFill="1" applyBorder="1"/>
    <xf numFmtId="178" fontId="0" fillId="60" borderId="5" xfId="1" applyNumberFormat="1" applyFont="1" applyFill="1" applyBorder="1" applyAlignment="1">
      <alignment horizontal="right"/>
    </xf>
    <xf numFmtId="0" fontId="0" fillId="0" borderId="0" xfId="0"/>
    <xf numFmtId="0" fontId="0" fillId="31" borderId="4" xfId="0" applyFill="1" applyBorder="1"/>
    <xf numFmtId="0" fontId="0" fillId="31" borderId="4" xfId="0" applyFill="1" applyBorder="1" applyAlignment="1">
      <alignment horizontal="center"/>
    </xf>
    <xf numFmtId="0" fontId="0" fillId="32" borderId="0" xfId="0" applyFill="1"/>
    <xf numFmtId="0" fontId="0" fillId="32" borderId="0" xfId="0" applyFill="1" applyAlignment="1">
      <alignment horizontal="center"/>
    </xf>
    <xf numFmtId="0" fontId="0" fillId="32" borderId="5" xfId="0" applyFill="1" applyBorder="1"/>
    <xf numFmtId="0" fontId="0" fillId="32" borderId="5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32" borderId="0" xfId="0" applyFill="1" applyBorder="1" applyAlignment="1">
      <alignment horizontal="center"/>
    </xf>
    <xf numFmtId="0" fontId="0" fillId="32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32" borderId="6" xfId="0" applyFill="1" applyBorder="1"/>
    <xf numFmtId="0" fontId="0" fillId="0" borderId="0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6" fillId="32" borderId="0" xfId="0" applyFont="1" applyFill="1"/>
    <xf numFmtId="0" fontId="6" fillId="32" borderId="5" xfId="0" applyFont="1" applyFill="1" applyBorder="1"/>
    <xf numFmtId="164" fontId="0" fillId="58" borderId="0" xfId="1" applyNumberFormat="1" applyFont="1" applyFill="1" applyAlignment="1">
      <alignment horizontal="right"/>
    </xf>
    <xf numFmtId="0" fontId="0" fillId="58" borderId="0" xfId="0" applyFill="1"/>
    <xf numFmtId="164" fontId="0" fillId="58" borderId="5" xfId="1" applyNumberFormat="1" applyFont="1" applyFill="1" applyBorder="1" applyAlignment="1">
      <alignment horizontal="right"/>
    </xf>
    <xf numFmtId="0" fontId="0" fillId="58" borderId="5" xfId="0" applyFill="1" applyBorder="1"/>
    <xf numFmtId="178" fontId="0" fillId="58" borderId="0" xfId="1" applyNumberFormat="1" applyFont="1" applyFill="1" applyAlignment="1">
      <alignment horizontal="right"/>
    </xf>
    <xf numFmtId="178" fontId="0" fillId="58" borderId="5" xfId="1" applyNumberFormat="1" applyFont="1" applyFill="1" applyBorder="1" applyAlignment="1">
      <alignment horizontal="right"/>
    </xf>
    <xf numFmtId="0" fontId="0" fillId="58" borderId="0" xfId="0" applyFill="1" applyBorder="1"/>
    <xf numFmtId="0" fontId="0" fillId="58" borderId="6" xfId="0" applyFill="1" applyBorder="1"/>
    <xf numFmtId="43" fontId="0" fillId="58" borderId="0" xfId="1" applyNumberFormat="1" applyFont="1" applyFill="1" applyAlignment="1">
      <alignment horizontal="right"/>
    </xf>
    <xf numFmtId="1" fontId="0" fillId="58" borderId="0" xfId="0" applyNumberFormat="1" applyFill="1" applyBorder="1"/>
    <xf numFmtId="43" fontId="0" fillId="58" borderId="5" xfId="1" applyNumberFormat="1" applyFont="1" applyFill="1" applyBorder="1" applyAlignment="1">
      <alignment horizontal="right"/>
    </xf>
    <xf numFmtId="179" fontId="0" fillId="58" borderId="5" xfId="1" applyNumberFormat="1" applyFont="1" applyFill="1" applyBorder="1" applyAlignment="1">
      <alignment horizontal="right"/>
    </xf>
    <xf numFmtId="43" fontId="0" fillId="31" borderId="4" xfId="1" applyFont="1" applyFill="1" applyBorder="1"/>
    <xf numFmtId="1" fontId="0" fillId="58" borderId="0" xfId="0" applyNumberFormat="1" applyFill="1"/>
    <xf numFmtId="0" fontId="0" fillId="0" borderId="5" xfId="0" applyBorder="1"/>
    <xf numFmtId="181" fontId="0" fillId="58" borderId="0" xfId="0" applyNumberFormat="1" applyFill="1" applyBorder="1"/>
    <xf numFmtId="4" fontId="0" fillId="58" borderId="0" xfId="1" applyNumberFormat="1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Border="1"/>
    <xf numFmtId="43" fontId="1" fillId="58" borderId="0" xfId="1" applyNumberFormat="1" applyFont="1" applyFill="1" applyAlignment="1">
      <alignment horizontal="right"/>
    </xf>
    <xf numFmtId="180" fontId="45" fillId="58" borderId="0" xfId="0" applyNumberFormat="1" applyFont="1" applyFill="1" applyBorder="1"/>
    <xf numFmtId="0" fontId="46" fillId="0" borderId="0" xfId="0" applyFont="1" applyFill="1"/>
    <xf numFmtId="0" fontId="0" fillId="60" borderId="0" xfId="0" applyFill="1" applyBorder="1"/>
    <xf numFmtId="0" fontId="0" fillId="0" borderId="6" xfId="0" applyBorder="1"/>
    <xf numFmtId="164" fontId="0" fillId="61" borderId="4" xfId="1" applyNumberFormat="1" applyFont="1" applyFill="1" applyBorder="1" applyAlignment="1">
      <alignment horizontal="right"/>
    </xf>
    <xf numFmtId="2" fontId="0" fillId="58" borderId="0" xfId="0" applyNumberFormat="1" applyFill="1" applyBorder="1"/>
    <xf numFmtId="2" fontId="0" fillId="60" borderId="0" xfId="1" applyNumberFormat="1" applyFont="1" applyFill="1" applyAlignment="1">
      <alignment horizontal="right"/>
    </xf>
    <xf numFmtId="180" fontId="45" fillId="60" borderId="0" xfId="0" applyNumberFormat="1" applyFont="1" applyFill="1" applyBorder="1"/>
    <xf numFmtId="173" fontId="0" fillId="58" borderId="5" xfId="0" applyNumberFormat="1" applyFill="1" applyBorder="1"/>
    <xf numFmtId="0" fontId="0" fillId="0" borderId="5" xfId="0" applyFont="1" applyFill="1" applyBorder="1"/>
    <xf numFmtId="181" fontId="0" fillId="62" borderId="0" xfId="0" applyNumberFormat="1" applyFill="1"/>
    <xf numFmtId="1" fontId="0" fillId="62" borderId="0" xfId="0" applyNumberFormat="1" applyFill="1" applyBorder="1"/>
    <xf numFmtId="2" fontId="0" fillId="62" borderId="0" xfId="0" applyNumberFormat="1" applyFill="1" applyBorder="1"/>
    <xf numFmtId="2" fontId="0" fillId="58" borderId="5" xfId="0" applyNumberFormat="1" applyFill="1" applyBorder="1"/>
    <xf numFmtId="43" fontId="1" fillId="60" borderId="0" xfId="1" applyNumberFormat="1" applyFont="1" applyFill="1" applyAlignment="1">
      <alignment horizontal="right"/>
    </xf>
    <xf numFmtId="1" fontId="0" fillId="60" borderId="0" xfId="0" applyNumberFormat="1" applyFill="1" applyBorder="1"/>
    <xf numFmtId="2" fontId="0" fillId="60" borderId="0" xfId="0" applyNumberFormat="1" applyFill="1" applyBorder="1"/>
    <xf numFmtId="1" fontId="0" fillId="58" borderId="5" xfId="0" applyNumberFormat="1" applyFill="1" applyBorder="1"/>
    <xf numFmtId="173" fontId="0" fillId="60" borderId="0" xfId="0" applyNumberFormat="1" applyFill="1" applyBorder="1"/>
    <xf numFmtId="2" fontId="0" fillId="58" borderId="0" xfId="1" applyNumberFormat="1" applyFont="1" applyFill="1" applyAlignment="1">
      <alignment horizontal="right"/>
    </xf>
    <xf numFmtId="173" fontId="0" fillId="62" borderId="5" xfId="0" applyNumberFormat="1" applyFill="1" applyBorder="1"/>
    <xf numFmtId="0" fontId="0" fillId="0" borderId="0" xfId="0"/>
    <xf numFmtId="43" fontId="0" fillId="62" borderId="5" xfId="1" applyFont="1" applyFill="1" applyBorder="1"/>
    <xf numFmtId="0" fontId="0" fillId="62" borderId="0" xfId="0" applyFill="1"/>
    <xf numFmtId="43" fontId="0" fillId="62" borderId="0" xfId="1" applyFont="1" applyFill="1"/>
    <xf numFmtId="0" fontId="0" fillId="31" borderId="0" xfId="0" applyFill="1" applyBorder="1"/>
    <xf numFmtId="0" fontId="0" fillId="31" borderId="4" xfId="0" applyFill="1" applyBorder="1"/>
    <xf numFmtId="0" fontId="0" fillId="31" borderId="4" xfId="0" applyFill="1" applyBorder="1" applyAlignment="1">
      <alignment horizontal="center"/>
    </xf>
    <xf numFmtId="0" fontId="0" fillId="32" borderId="0" xfId="0" applyFill="1"/>
    <xf numFmtId="0" fontId="0" fillId="32" borderId="0" xfId="0" applyFill="1" applyAlignment="1">
      <alignment horizontal="center"/>
    </xf>
    <xf numFmtId="0" fontId="0" fillId="32" borderId="5" xfId="0" applyFill="1" applyBorder="1"/>
    <xf numFmtId="0" fontId="0" fillId="32" borderId="5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32" borderId="0" xfId="0" applyFill="1" applyBorder="1" applyAlignment="1">
      <alignment horizontal="center"/>
    </xf>
    <xf numFmtId="0" fontId="0" fillId="32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32" borderId="6" xfId="0" applyFill="1" applyBorder="1"/>
    <xf numFmtId="0" fontId="0" fillId="0" borderId="0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6" fillId="32" borderId="0" xfId="0" applyFont="1" applyFill="1"/>
    <xf numFmtId="0" fontId="6" fillId="32" borderId="5" xfId="0" applyFont="1" applyFill="1" applyBorder="1"/>
    <xf numFmtId="43" fontId="0" fillId="31" borderId="4" xfId="1" applyFont="1" applyFill="1" applyBorder="1"/>
    <xf numFmtId="0" fontId="0" fillId="0" borderId="5" xfId="0" applyBorder="1"/>
    <xf numFmtId="0" fontId="0" fillId="0" borderId="0" xfId="0" applyFont="1" applyFill="1"/>
    <xf numFmtId="0" fontId="0" fillId="0" borderId="0" xfId="0" applyFont="1" applyFill="1" applyBorder="1"/>
    <xf numFmtId="0" fontId="46" fillId="0" borderId="0" xfId="0" applyFont="1" applyFill="1"/>
    <xf numFmtId="0" fontId="0" fillId="0" borderId="6" xfId="0" applyBorder="1"/>
    <xf numFmtId="0" fontId="0" fillId="0" borderId="5" xfId="0" applyFont="1" applyFill="1" applyBorder="1"/>
    <xf numFmtId="0" fontId="0" fillId="0" borderId="0" xfId="0"/>
    <xf numFmtId="43" fontId="0" fillId="60" borderId="0" xfId="1" applyNumberFormat="1" applyFont="1" applyFill="1" applyAlignment="1">
      <alignment horizontal="right"/>
    </xf>
    <xf numFmtId="164" fontId="0" fillId="60" borderId="0" xfId="1" applyNumberFormat="1" applyFont="1" applyFill="1" applyAlignment="1">
      <alignment horizontal="right"/>
    </xf>
    <xf numFmtId="178" fontId="0" fillId="60" borderId="0" xfId="1" applyNumberFormat="1" applyFont="1" applyFill="1" applyAlignment="1">
      <alignment horizontal="right"/>
    </xf>
    <xf numFmtId="164" fontId="0" fillId="62" borderId="6" xfId="1" applyNumberFormat="1" applyFont="1" applyFill="1" applyBorder="1" applyAlignment="1">
      <alignment horizontal="right"/>
    </xf>
    <xf numFmtId="164" fontId="0" fillId="62" borderId="5" xfId="1" applyNumberFormat="1" applyFont="1" applyFill="1" applyBorder="1" applyAlignment="1">
      <alignment horizontal="right"/>
    </xf>
    <xf numFmtId="178" fontId="0" fillId="60" borderId="5" xfId="1" applyNumberFormat="1" applyFont="1" applyFill="1" applyBorder="1" applyAlignment="1">
      <alignment horizontal="right"/>
    </xf>
    <xf numFmtId="164" fontId="0" fillId="58" borderId="0" xfId="1" applyNumberFormat="1" applyFont="1" applyFill="1" applyAlignment="1">
      <alignment horizontal="right"/>
    </xf>
    <xf numFmtId="164" fontId="0" fillId="58" borderId="5" xfId="1" applyNumberFormat="1" applyFont="1" applyFill="1" applyBorder="1" applyAlignment="1">
      <alignment horizontal="right"/>
    </xf>
    <xf numFmtId="178" fontId="0" fillId="58" borderId="0" xfId="1" applyNumberFormat="1" applyFont="1" applyFill="1" applyAlignment="1">
      <alignment horizontal="right"/>
    </xf>
    <xf numFmtId="43" fontId="0" fillId="58" borderId="0" xfId="1" applyNumberFormat="1" applyFont="1" applyFill="1" applyAlignment="1">
      <alignment horizontal="right"/>
    </xf>
    <xf numFmtId="43" fontId="0" fillId="58" borderId="5" xfId="1" applyNumberFormat="1" applyFont="1" applyFill="1" applyBorder="1" applyAlignment="1">
      <alignment horizontal="right"/>
    </xf>
    <xf numFmtId="0" fontId="0" fillId="0" borderId="5" xfId="0" applyBorder="1"/>
    <xf numFmtId="4" fontId="0" fillId="58" borderId="0" xfId="1" applyNumberFormat="1" applyFont="1" applyFill="1" applyAlignment="1">
      <alignment horizontal="right"/>
    </xf>
    <xf numFmtId="43" fontId="1" fillId="58" borderId="0" xfId="1" applyNumberFormat="1" applyFont="1" applyFill="1" applyAlignment="1">
      <alignment horizontal="right"/>
    </xf>
    <xf numFmtId="0" fontId="0" fillId="0" borderId="6" xfId="0" applyBorder="1"/>
    <xf numFmtId="164" fontId="0" fillId="61" borderId="4" xfId="1" applyNumberFormat="1" applyFont="1" applyFill="1" applyBorder="1" applyAlignment="1">
      <alignment horizontal="right"/>
    </xf>
    <xf numFmtId="43" fontId="1" fillId="60" borderId="0" xfId="1" applyNumberFormat="1" applyFont="1" applyFill="1" applyAlignment="1">
      <alignment horizontal="right"/>
    </xf>
    <xf numFmtId="0" fontId="0" fillId="0" borderId="0" xfId="0"/>
    <xf numFmtId="0" fontId="0" fillId="62" borderId="0" xfId="0" applyFill="1"/>
    <xf numFmtId="0" fontId="0" fillId="62" borderId="5" xfId="0" applyFill="1" applyBorder="1"/>
    <xf numFmtId="181" fontId="0" fillId="62" borderId="5" xfId="0" applyNumberFormat="1" applyFill="1" applyBorder="1"/>
    <xf numFmtId="181" fontId="0" fillId="62" borderId="0" xfId="0" applyNumberFormat="1" applyFill="1" applyBorder="1"/>
    <xf numFmtId="1" fontId="0" fillId="0" borderId="0" xfId="0" applyNumberFormat="1" applyFill="1"/>
    <xf numFmtId="1" fontId="0" fillId="62" borderId="5" xfId="0" applyNumberFormat="1" applyFill="1" applyBorder="1"/>
    <xf numFmtId="0" fontId="0" fillId="31" borderId="4" xfId="0" applyFill="1" applyBorder="1"/>
    <xf numFmtId="0" fontId="0" fillId="0" borderId="5" xfId="0" applyFill="1" applyBorder="1"/>
    <xf numFmtId="0" fontId="0" fillId="0" borderId="0" xfId="0" applyFill="1"/>
    <xf numFmtId="0" fontId="0" fillId="0" borderId="0" xfId="0" applyFill="1" applyBorder="1"/>
    <xf numFmtId="0" fontId="0" fillId="58" borderId="0" xfId="0" applyFill="1"/>
    <xf numFmtId="0" fontId="0" fillId="58" borderId="5" xfId="0" applyFill="1" applyBorder="1"/>
    <xf numFmtId="0" fontId="0" fillId="58" borderId="0" xfId="0" applyFill="1" applyBorder="1"/>
    <xf numFmtId="1" fontId="0" fillId="58" borderId="0" xfId="0" applyNumberFormat="1" applyFill="1" applyBorder="1"/>
    <xf numFmtId="181" fontId="0" fillId="58" borderId="0" xfId="0" applyNumberFormat="1" applyFill="1"/>
    <xf numFmtId="0" fontId="0" fillId="0" borderId="5" xfId="0" applyBorder="1"/>
    <xf numFmtId="181" fontId="0" fillId="58" borderId="0" xfId="0" applyNumberFormat="1" applyFill="1" applyBorder="1"/>
    <xf numFmtId="0" fontId="0" fillId="60" borderId="0" xfId="0" applyFill="1"/>
    <xf numFmtId="180" fontId="45" fillId="58" borderId="0" xfId="0" applyNumberFormat="1" applyFont="1" applyFill="1" applyBorder="1"/>
    <xf numFmtId="0" fontId="0" fillId="0" borderId="6" xfId="0" applyBorder="1"/>
    <xf numFmtId="2" fontId="0" fillId="58" borderId="0" xfId="0" applyNumberFormat="1" applyFill="1" applyBorder="1"/>
    <xf numFmtId="2" fontId="0" fillId="60" borderId="0" xfId="1" applyNumberFormat="1" applyFont="1" applyFill="1" applyAlignment="1">
      <alignment horizontal="right"/>
    </xf>
    <xf numFmtId="180" fontId="45" fillId="60" borderId="0" xfId="0" applyNumberFormat="1" applyFont="1" applyFill="1" applyBorder="1"/>
    <xf numFmtId="181" fontId="0" fillId="62" borderId="0" xfId="0" applyNumberFormat="1" applyFill="1"/>
    <xf numFmtId="180" fontId="45" fillId="62" borderId="0" xfId="0" applyNumberFormat="1" applyFont="1" applyFill="1" applyBorder="1"/>
    <xf numFmtId="1" fontId="0" fillId="62" borderId="0" xfId="0" applyNumberFormat="1" applyFill="1" applyBorder="1"/>
    <xf numFmtId="2" fontId="0" fillId="62" borderId="0" xfId="0" applyNumberFormat="1" applyFill="1" applyBorder="1"/>
    <xf numFmtId="1" fontId="0" fillId="60" borderId="0" xfId="0" applyNumberFormat="1" applyFill="1" applyBorder="1"/>
    <xf numFmtId="2" fontId="0" fillId="60" borderId="0" xfId="0" applyNumberFormat="1" applyFill="1" applyBorder="1"/>
    <xf numFmtId="1" fontId="0" fillId="58" borderId="5" xfId="0" applyNumberFormat="1" applyFill="1" applyBorder="1"/>
    <xf numFmtId="179" fontId="0" fillId="62" borderId="5" xfId="1" applyNumberFormat="1" applyFont="1" applyFill="1" applyBorder="1" applyAlignment="1">
      <alignment horizontal="right"/>
    </xf>
    <xf numFmtId="43" fontId="0" fillId="58" borderId="0" xfId="1" applyFont="1" applyFill="1"/>
    <xf numFmtId="43" fontId="0" fillId="58" borderId="5" xfId="1" applyFont="1" applyFill="1" applyBorder="1"/>
    <xf numFmtId="43" fontId="0" fillId="60" borderId="6" xfId="1" applyFont="1" applyFill="1" applyBorder="1"/>
    <xf numFmtId="0" fontId="0" fillId="58" borderId="6" xfId="0" applyFill="1" applyBorder="1"/>
    <xf numFmtId="43" fontId="0" fillId="58" borderId="0" xfId="1" applyFont="1" applyFill="1"/>
    <xf numFmtId="43" fontId="0" fillId="58" borderId="5" xfId="1" applyFont="1" applyFill="1" applyBorder="1"/>
    <xf numFmtId="43" fontId="0" fillId="59" borderId="6" xfId="1" applyFont="1" applyFill="1" applyBorder="1"/>
    <xf numFmtId="43" fontId="0" fillId="58" borderId="0" xfId="1" applyFont="1" applyFill="1"/>
    <xf numFmtId="43" fontId="0" fillId="58" borderId="5" xfId="1" applyFont="1" applyFill="1" applyBorder="1"/>
    <xf numFmtId="43" fontId="0" fillId="59" borderId="6" xfId="1" applyFont="1" applyFill="1" applyBorder="1"/>
    <xf numFmtId="43" fontId="0" fillId="58" borderId="0" xfId="1" applyFont="1" applyFill="1"/>
    <xf numFmtId="43" fontId="0" fillId="58" borderId="5" xfId="1" applyFont="1" applyFill="1" applyBorder="1"/>
    <xf numFmtId="43" fontId="0" fillId="58" borderId="0" xfId="1" applyFont="1" applyFill="1"/>
    <xf numFmtId="164" fontId="0" fillId="58" borderId="0" xfId="1" applyNumberFormat="1" applyFont="1" applyFill="1" applyAlignment="1">
      <alignment horizontal="right"/>
    </xf>
    <xf numFmtId="164" fontId="0" fillId="58" borderId="5" xfId="1" applyNumberFormat="1" applyFont="1" applyFill="1" applyBorder="1" applyAlignment="1">
      <alignment horizontal="right"/>
    </xf>
    <xf numFmtId="164" fontId="0" fillId="60" borderId="0" xfId="1" applyNumberFormat="1" applyFont="1" applyFill="1" applyAlignment="1">
      <alignment horizontal="right"/>
    </xf>
    <xf numFmtId="0" fontId="0" fillId="62" borderId="0" xfId="0" applyFill="1"/>
    <xf numFmtId="0" fontId="0" fillId="0" borderId="0" xfId="0" applyFill="1"/>
    <xf numFmtId="164" fontId="0" fillId="58" borderId="0" xfId="1" applyNumberFormat="1" applyFont="1" applyFill="1" applyAlignment="1">
      <alignment horizontal="right"/>
    </xf>
    <xf numFmtId="180" fontId="45" fillId="58" borderId="0" xfId="0" applyNumberFormat="1" applyFont="1" applyFill="1" applyBorder="1"/>
    <xf numFmtId="180" fontId="45" fillId="60" borderId="0" xfId="0" applyNumberFormat="1" applyFont="1" applyFill="1" applyBorder="1"/>
    <xf numFmtId="181" fontId="0" fillId="58" borderId="0" xfId="0" applyNumberFormat="1" applyFill="1"/>
    <xf numFmtId="164" fontId="0" fillId="60" borderId="0" xfId="1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Border="1"/>
    <xf numFmtId="164" fontId="0" fillId="58" borderId="0" xfId="1" applyNumberFormat="1" applyFont="1" applyFill="1" applyAlignment="1">
      <alignment horizontal="right"/>
    </xf>
    <xf numFmtId="180" fontId="45" fillId="58" borderId="0" xfId="0" applyNumberFormat="1" applyFont="1" applyFill="1" applyBorder="1"/>
    <xf numFmtId="180" fontId="45" fillId="60" borderId="0" xfId="0" applyNumberFormat="1" applyFont="1" applyFill="1" applyBorder="1"/>
    <xf numFmtId="0" fontId="0" fillId="0" borderId="5" xfId="0" applyFill="1" applyBorder="1"/>
    <xf numFmtId="0" fontId="0" fillId="0" borderId="0" xfId="0" applyFill="1"/>
    <xf numFmtId="0" fontId="0" fillId="0" borderId="0" xfId="0" applyFill="1" applyBorder="1"/>
    <xf numFmtId="164" fontId="0" fillId="58" borderId="0" xfId="1" applyNumberFormat="1" applyFont="1" applyFill="1" applyAlignment="1">
      <alignment horizontal="right"/>
    </xf>
    <xf numFmtId="0" fontId="0" fillId="58" borderId="0" xfId="0" applyFill="1"/>
    <xf numFmtId="0" fontId="0" fillId="58" borderId="0" xfId="0" applyFill="1" applyBorder="1"/>
    <xf numFmtId="0" fontId="0" fillId="60" borderId="5" xfId="0" applyFill="1" applyBorder="1"/>
    <xf numFmtId="164" fontId="0" fillId="60" borderId="5" xfId="1" applyNumberFormat="1" applyFont="1" applyFill="1" applyBorder="1" applyAlignment="1">
      <alignment horizontal="right"/>
    </xf>
    <xf numFmtId="0" fontId="0" fillId="32" borderId="0" xfId="0" applyFill="1" applyBorder="1"/>
    <xf numFmtId="164" fontId="0" fillId="58" borderId="0" xfId="1" applyNumberFormat="1" applyFont="1" applyFill="1" applyAlignment="1">
      <alignment horizontal="right"/>
    </xf>
    <xf numFmtId="181" fontId="0" fillId="58" borderId="0" xfId="0" applyNumberFormat="1" applyFill="1"/>
    <xf numFmtId="0" fontId="0" fillId="62" borderId="0" xfId="0" applyFill="1"/>
    <xf numFmtId="181" fontId="0" fillId="62" borderId="5" xfId="0" applyNumberFormat="1" applyFill="1" applyBorder="1"/>
    <xf numFmtId="0" fontId="0" fillId="32" borderId="5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164" fontId="0" fillId="58" borderId="5" xfId="1" applyNumberFormat="1" applyFont="1" applyFill="1" applyBorder="1" applyAlignment="1">
      <alignment horizontal="right"/>
    </xf>
    <xf numFmtId="164" fontId="0" fillId="60" borderId="0" xfId="1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Border="1"/>
    <xf numFmtId="164" fontId="0" fillId="58" borderId="0" xfId="1" applyNumberFormat="1" applyFont="1" applyFill="1" applyAlignment="1">
      <alignment horizontal="right"/>
    </xf>
    <xf numFmtId="180" fontId="45" fillId="58" borderId="0" xfId="0" applyNumberFormat="1" applyFont="1" applyFill="1" applyBorder="1"/>
    <xf numFmtId="180" fontId="45" fillId="60" borderId="0" xfId="0" applyNumberFormat="1" applyFont="1" applyFill="1" applyBorder="1"/>
    <xf numFmtId="0" fontId="0" fillId="62" borderId="0" xfId="0" applyFill="1"/>
    <xf numFmtId="181" fontId="0" fillId="62" borderId="5" xfId="0" applyNumberFormat="1" applyFill="1" applyBorder="1"/>
    <xf numFmtId="0" fontId="0" fillId="32" borderId="5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32" borderId="0" xfId="0" applyFill="1" applyBorder="1"/>
    <xf numFmtId="0" fontId="0" fillId="0" borderId="0" xfId="0" applyFill="1"/>
    <xf numFmtId="0" fontId="0" fillId="0" borderId="0" xfId="0" applyFill="1" applyBorder="1"/>
    <xf numFmtId="164" fontId="0" fillId="58" borderId="0" xfId="1" applyNumberFormat="1" applyFont="1" applyFill="1" applyAlignment="1">
      <alignment horizontal="right"/>
    </xf>
    <xf numFmtId="0" fontId="0" fillId="58" borderId="0" xfId="0" applyFill="1"/>
    <xf numFmtId="164" fontId="0" fillId="58" borderId="5" xfId="1" applyNumberFormat="1" applyFont="1" applyFill="1" applyBorder="1" applyAlignment="1">
      <alignment horizontal="right"/>
    </xf>
    <xf numFmtId="0" fontId="0" fillId="58" borderId="5" xfId="0" applyFill="1" applyBorder="1"/>
    <xf numFmtId="0" fontId="0" fillId="58" borderId="0" xfId="0" applyFill="1" applyBorder="1"/>
    <xf numFmtId="181" fontId="0" fillId="58" borderId="0" xfId="0" applyNumberFormat="1" applyFill="1"/>
    <xf numFmtId="0" fontId="0" fillId="0" borderId="0" xfId="0" applyFill="1" applyBorder="1"/>
    <xf numFmtId="164" fontId="0" fillId="58" borderId="0" xfId="1" applyNumberFormat="1" applyFont="1" applyFill="1" applyAlignment="1">
      <alignment horizontal="right"/>
    </xf>
    <xf numFmtId="180" fontId="45" fillId="58" borderId="0" xfId="0" applyNumberFormat="1" applyFont="1" applyFill="1" applyBorder="1"/>
    <xf numFmtId="0" fontId="0" fillId="0" borderId="5" xfId="0" applyFill="1" applyBorder="1"/>
    <xf numFmtId="0" fontId="0" fillId="0" borderId="0" xfId="0" applyFill="1"/>
    <xf numFmtId="0" fontId="0" fillId="0" borderId="0" xfId="0" applyFill="1" applyBorder="1"/>
    <xf numFmtId="164" fontId="0" fillId="58" borderId="0" xfId="1" applyNumberFormat="1" applyFont="1" applyFill="1" applyAlignment="1">
      <alignment horizontal="right"/>
    </xf>
    <xf numFmtId="0" fontId="0" fillId="58" borderId="0" xfId="0" applyFill="1"/>
    <xf numFmtId="164" fontId="0" fillId="58" borderId="5" xfId="1" applyNumberFormat="1" applyFont="1" applyFill="1" applyBorder="1" applyAlignment="1">
      <alignment horizontal="right"/>
    </xf>
    <xf numFmtId="0" fontId="0" fillId="58" borderId="5" xfId="0" applyFill="1" applyBorder="1"/>
    <xf numFmtId="0" fontId="0" fillId="58" borderId="0" xfId="0" applyFill="1" applyBorder="1"/>
    <xf numFmtId="0" fontId="0" fillId="32" borderId="0" xfId="0" applyFill="1" applyBorder="1"/>
    <xf numFmtId="164" fontId="0" fillId="58" borderId="0" xfId="1" applyNumberFormat="1" applyFont="1" applyFill="1" applyAlignment="1">
      <alignment horizontal="right"/>
    </xf>
    <xf numFmtId="181" fontId="0" fillId="58" borderId="0" xfId="0" applyNumberFormat="1" applyFill="1"/>
    <xf numFmtId="0" fontId="0" fillId="62" borderId="0" xfId="0" applyFill="1"/>
    <xf numFmtId="181" fontId="0" fillId="62" borderId="5" xfId="0" applyNumberFormat="1" applyFill="1" applyBorder="1"/>
    <xf numFmtId="0" fontId="0" fillId="32" borderId="5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58" borderId="0" xfId="0" applyFill="1"/>
    <xf numFmtId="164" fontId="0" fillId="58" borderId="5" xfId="1" applyNumberFormat="1" applyFont="1" applyFill="1" applyBorder="1" applyAlignment="1">
      <alignment horizontal="right"/>
    </xf>
    <xf numFmtId="164" fontId="0" fillId="60" borderId="0" xfId="1" applyNumberFormat="1" applyFont="1" applyFill="1" applyAlignment="1">
      <alignment horizontal="right"/>
    </xf>
    <xf numFmtId="0" fontId="0" fillId="0" borderId="0" xfId="0" applyFill="1" applyBorder="1"/>
    <xf numFmtId="164" fontId="0" fillId="58" borderId="0" xfId="1" applyNumberFormat="1" applyFont="1" applyFill="1" applyAlignment="1">
      <alignment horizontal="right"/>
    </xf>
    <xf numFmtId="180" fontId="45" fillId="58" borderId="0" xfId="0" applyNumberFormat="1" applyFont="1" applyFill="1" applyBorder="1"/>
    <xf numFmtId="180" fontId="45" fillId="60" borderId="0" xfId="0" applyNumberFormat="1" applyFont="1" applyFill="1" applyBorder="1"/>
    <xf numFmtId="0" fontId="0" fillId="0" borderId="5" xfId="0" applyFill="1" applyBorder="1"/>
    <xf numFmtId="0" fontId="0" fillId="0" borderId="0" xfId="0" applyFill="1"/>
    <xf numFmtId="0" fontId="0" fillId="0" borderId="0" xfId="0" applyFill="1" applyBorder="1"/>
    <xf numFmtId="164" fontId="0" fillId="58" borderId="0" xfId="1" applyNumberFormat="1" applyFont="1" applyFill="1" applyAlignment="1">
      <alignment horizontal="right"/>
    </xf>
    <xf numFmtId="0" fontId="0" fillId="58" borderId="0" xfId="0" applyFill="1"/>
    <xf numFmtId="164" fontId="0" fillId="58" borderId="5" xfId="1" applyNumberFormat="1" applyFont="1" applyFill="1" applyBorder="1" applyAlignment="1">
      <alignment horizontal="right"/>
    </xf>
    <xf numFmtId="0" fontId="0" fillId="58" borderId="5" xfId="0" applyFill="1" applyBorder="1"/>
    <xf numFmtId="0" fontId="0" fillId="58" borderId="0" xfId="0" applyFill="1" applyBorder="1"/>
    <xf numFmtId="0" fontId="0" fillId="32" borderId="0" xfId="0" applyFill="1" applyBorder="1"/>
    <xf numFmtId="164" fontId="0" fillId="58" borderId="0" xfId="1" applyNumberFormat="1" applyFont="1" applyFill="1" applyAlignment="1">
      <alignment horizontal="right"/>
    </xf>
    <xf numFmtId="181" fontId="0" fillId="58" borderId="0" xfId="0" applyNumberFormat="1" applyFill="1"/>
    <xf numFmtId="181" fontId="0" fillId="62" borderId="5" xfId="0" applyNumberFormat="1" applyFill="1" applyBorder="1"/>
    <xf numFmtId="0" fontId="0" fillId="32" borderId="5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164" fontId="0" fillId="58" borderId="5" xfId="1" applyNumberFormat="1" applyFont="1" applyFill="1" applyBorder="1" applyAlignment="1">
      <alignment horizontal="right"/>
    </xf>
    <xf numFmtId="0" fontId="0" fillId="0" borderId="0" xfId="0" applyFill="1" applyBorder="1"/>
    <xf numFmtId="43" fontId="0" fillId="58" borderId="0" xfId="1" applyNumberFormat="1" applyFont="1" applyFill="1" applyAlignment="1">
      <alignment horizontal="right"/>
    </xf>
    <xf numFmtId="2" fontId="0" fillId="58" borderId="0" xfId="1" applyNumberFormat="1" applyFont="1" applyFill="1" applyAlignment="1">
      <alignment horizontal="right"/>
    </xf>
    <xf numFmtId="164" fontId="0" fillId="60" borderId="0" xfId="1" applyNumberFormat="1" applyFont="1" applyFill="1" applyAlignment="1">
      <alignment horizontal="right"/>
    </xf>
    <xf numFmtId="164" fontId="0" fillId="58" borderId="0" xfId="1" applyNumberFormat="1" applyFont="1" applyFill="1" applyAlignment="1">
      <alignment horizontal="right"/>
    </xf>
    <xf numFmtId="164" fontId="0" fillId="58" borderId="0" xfId="1" applyNumberFormat="1" applyFont="1" applyFill="1" applyAlignment="1">
      <alignment horizontal="right"/>
    </xf>
    <xf numFmtId="164" fontId="0" fillId="58" borderId="5" xfId="1" applyNumberFormat="1" applyFont="1" applyFill="1" applyBorder="1" applyAlignment="1">
      <alignment horizontal="right"/>
    </xf>
    <xf numFmtId="43" fontId="0" fillId="62" borderId="0" xfId="1" applyFont="1" applyFill="1"/>
    <xf numFmtId="180" fontId="45" fillId="58" borderId="0" xfId="0" applyNumberFormat="1" applyFont="1" applyFill="1" applyBorder="1"/>
    <xf numFmtId="43" fontId="0" fillId="58" borderId="6" xfId="1" applyFont="1" applyFill="1" applyBorder="1"/>
    <xf numFmtId="43" fontId="0" fillId="62" borderId="0" xfId="1" applyFont="1" applyFill="1" applyBorder="1"/>
    <xf numFmtId="0" fontId="0" fillId="62" borderId="0" xfId="0" applyFill="1" applyBorder="1"/>
    <xf numFmtId="164" fontId="0" fillId="58" borderId="0" xfId="1" applyNumberFormat="1" applyFont="1" applyFill="1" applyBorder="1" applyAlignment="1">
      <alignment horizontal="right"/>
    </xf>
    <xf numFmtId="0" fontId="0" fillId="0" borderId="0" xfId="0"/>
    <xf numFmtId="0" fontId="0" fillId="62" borderId="0" xfId="0" applyFill="1"/>
    <xf numFmtId="0" fontId="0" fillId="62" borderId="5" xfId="0" applyFill="1" applyBorder="1"/>
    <xf numFmtId="0" fontId="0" fillId="32" borderId="0" xfId="0" applyFill="1"/>
    <xf numFmtId="0" fontId="0" fillId="32" borderId="0" xfId="0" applyFill="1" applyAlignment="1">
      <alignment horizontal="center"/>
    </xf>
    <xf numFmtId="0" fontId="0" fillId="32" borderId="5" xfId="0" applyFill="1" applyBorder="1"/>
    <xf numFmtId="0" fontId="0" fillId="32" borderId="5" xfId="0" applyFill="1" applyBorder="1" applyAlignment="1">
      <alignment horizontal="center"/>
    </xf>
    <xf numFmtId="0" fontId="0" fillId="32" borderId="0" xfId="0" applyFill="1" applyBorder="1"/>
    <xf numFmtId="0" fontId="6" fillId="32" borderId="0" xfId="0" applyFont="1" applyFill="1"/>
    <xf numFmtId="0" fontId="6" fillId="32" borderId="5" xfId="0" applyFont="1" applyFill="1" applyBorder="1"/>
    <xf numFmtId="164" fontId="0" fillId="58" borderId="0" xfId="1" applyNumberFormat="1" applyFont="1" applyFill="1" applyAlignment="1">
      <alignment horizontal="right"/>
    </xf>
    <xf numFmtId="164" fontId="0" fillId="58" borderId="5" xfId="1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5" xfId="0" applyFont="1" applyFill="1" applyBorder="1"/>
    <xf numFmtId="0" fontId="45" fillId="58" borderId="24" xfId="1" applyNumberFormat="1" applyFont="1" applyFill="1" applyBorder="1" applyAlignment="1">
      <alignment horizontal="right" vertical="center"/>
    </xf>
    <xf numFmtId="180" fontId="0" fillId="62" borderId="0" xfId="0" applyNumberFormat="1" applyFill="1" applyBorder="1"/>
    <xf numFmtId="43" fontId="0" fillId="58" borderId="0" xfId="1" applyFont="1" applyFill="1" applyBorder="1"/>
    <xf numFmtId="180" fontId="45" fillId="58" borderId="0" xfId="0" applyNumberFormat="1" applyFont="1" applyFill="1" applyBorder="1" applyAlignment="1">
      <alignment wrapText="1"/>
    </xf>
    <xf numFmtId="164" fontId="46" fillId="58" borderId="0" xfId="1" applyNumberFormat="1" applyFont="1" applyFill="1" applyAlignment="1">
      <alignment horizontal="right"/>
    </xf>
    <xf numFmtId="164" fontId="46" fillId="58" borderId="5" xfId="1" applyNumberFormat="1" applyFont="1" applyFill="1" applyBorder="1" applyAlignment="1">
      <alignment horizontal="right"/>
    </xf>
    <xf numFmtId="0" fontId="24" fillId="32" borderId="0" xfId="351" applyFill="1" applyBorder="1"/>
    <xf numFmtId="179" fontId="0" fillId="58" borderId="0" xfId="0" applyNumberFormat="1" applyFill="1" applyBorder="1"/>
    <xf numFmtId="3" fontId="0" fillId="58" borderId="0" xfId="1" applyNumberFormat="1" applyFont="1" applyFill="1" applyAlignment="1">
      <alignment horizontal="right"/>
    </xf>
    <xf numFmtId="3" fontId="0" fillId="58" borderId="5" xfId="1" applyNumberFormat="1" applyFont="1" applyFill="1" applyBorder="1" applyAlignment="1">
      <alignment horizontal="right"/>
    </xf>
    <xf numFmtId="182" fontId="0" fillId="58" borderId="0" xfId="1" applyNumberFormat="1" applyFont="1" applyFill="1" applyBorder="1" applyAlignment="1">
      <alignment horizontal="right"/>
    </xf>
  </cellXfs>
  <cellStyles count="363">
    <cellStyle name="%" xfId="23"/>
    <cellStyle name="20% - Accent1" xfId="6" builtinId="30" customBuiltin="1"/>
    <cellStyle name="20% - Accent1 2" xfId="24"/>
    <cellStyle name="20% - Accent1 2 2" xfId="25"/>
    <cellStyle name="20% - Accent1 2 2 2" xfId="26"/>
    <cellStyle name="20% - Accent1 2 2 3" xfId="27"/>
    <cellStyle name="20% - Accent2" xfId="9" builtinId="34" customBuiltin="1"/>
    <cellStyle name="20% - Accent2 2" xfId="28"/>
    <cellStyle name="20% - Accent2 2 2" xfId="29"/>
    <cellStyle name="20% - Accent2 2 2 2" xfId="30"/>
    <cellStyle name="20% - Accent2 2 2 3" xfId="31"/>
    <cellStyle name="20% - Accent3" xfId="12" builtinId="38" customBuiltin="1"/>
    <cellStyle name="20% - Accent3 2" xfId="32"/>
    <cellStyle name="20% - Accent3 2 2" xfId="33"/>
    <cellStyle name="20% - Accent3 2 2 2" xfId="34"/>
    <cellStyle name="20% - Accent3 2 2 3" xfId="35"/>
    <cellStyle name="20% - Accent4" xfId="15" builtinId="42" customBuiltin="1"/>
    <cellStyle name="20% - Accent4 2" xfId="36"/>
    <cellStyle name="20% - Accent4 2 2" xfId="37"/>
    <cellStyle name="20% - Accent4 2 2 2" xfId="38"/>
    <cellStyle name="20% - Accent4 2 2 3" xfId="39"/>
    <cellStyle name="20% - Accent5" xfId="18" builtinId="46" customBuiltin="1"/>
    <cellStyle name="20% - Accent5 2" xfId="40"/>
    <cellStyle name="20% - Accent5 2 2" xfId="41"/>
    <cellStyle name="20% - Accent5 2 2 2" xfId="42"/>
    <cellStyle name="20% - Accent5 2 2 3" xfId="43"/>
    <cellStyle name="20% - Accent6" xfId="21" builtinId="50" customBuiltin="1"/>
    <cellStyle name="20% - Accent6 2" xfId="44"/>
    <cellStyle name="20% - Accent6 2 2" xfId="45"/>
    <cellStyle name="20% - Accent6 2 2 2" xfId="46"/>
    <cellStyle name="20% - Accent6 2 2 3" xfId="47"/>
    <cellStyle name="40% - Accent1" xfId="7" builtinId="31" customBuiltin="1"/>
    <cellStyle name="40% - Accent1 2" xfId="48"/>
    <cellStyle name="40% - Accent1 2 2" xfId="49"/>
    <cellStyle name="40% - Accent1 2 2 2" xfId="50"/>
    <cellStyle name="40% - Accent1 2 2 3" xfId="51"/>
    <cellStyle name="40% - Accent2" xfId="10" builtinId="35" customBuiltin="1"/>
    <cellStyle name="40% - Accent2 2" xfId="52"/>
    <cellStyle name="40% - Accent2 2 2" xfId="53"/>
    <cellStyle name="40% - Accent2 2 2 2" xfId="54"/>
    <cellStyle name="40% - Accent2 2 2 3" xfId="55"/>
    <cellStyle name="40% - Accent3" xfId="13" builtinId="39" customBuiltin="1"/>
    <cellStyle name="40% - Accent3 2" xfId="56"/>
    <cellStyle name="40% - Accent3 2 2" xfId="57"/>
    <cellStyle name="40% - Accent3 2 2 2" xfId="58"/>
    <cellStyle name="40% - Accent3 2 2 3" xfId="59"/>
    <cellStyle name="40% - Accent4" xfId="16" builtinId="43" customBuiltin="1"/>
    <cellStyle name="40% - Accent4 2" xfId="60"/>
    <cellStyle name="40% - Accent4 2 2" xfId="61"/>
    <cellStyle name="40% - Accent4 2 2 2" xfId="62"/>
    <cellStyle name="40% - Accent4 2 2 3" xfId="63"/>
    <cellStyle name="40% - Accent5" xfId="19" builtinId="47" customBuiltin="1"/>
    <cellStyle name="40% - Accent5 2" xfId="64"/>
    <cellStyle name="40% - Accent5 2 2" xfId="65"/>
    <cellStyle name="40% - Accent5 2 2 2" xfId="66"/>
    <cellStyle name="40% - Accent5 2 2 3" xfId="67"/>
    <cellStyle name="40% - Accent6" xfId="22" builtinId="51" customBuiltin="1"/>
    <cellStyle name="40% - Accent6 2" xfId="68"/>
    <cellStyle name="40% - Accent6 2 2" xfId="69"/>
    <cellStyle name="40% - Accent6 2 2 2" xfId="70"/>
    <cellStyle name="40% - Accent6 2 2 3" xfId="71"/>
    <cellStyle name="5x indented GHG Textfiels" xfId="72"/>
    <cellStyle name="60% - Accent1 2" xfId="73"/>
    <cellStyle name="60% - Accent1 2 2" xfId="74"/>
    <cellStyle name="60% - Accent1 2 2 2" xfId="75"/>
    <cellStyle name="60% - Accent1 2 2 3" xfId="76"/>
    <cellStyle name="60% - Accent1 3" xfId="352"/>
    <cellStyle name="60% - Accent2 2" xfId="77"/>
    <cellStyle name="60% - Accent2 2 2" xfId="78"/>
    <cellStyle name="60% - Accent2 2 2 2" xfId="79"/>
    <cellStyle name="60% - Accent2 2 2 3" xfId="80"/>
    <cellStyle name="60% - Accent2 3" xfId="353"/>
    <cellStyle name="60% - Accent3 2" xfId="81"/>
    <cellStyle name="60% - Accent3 2 2" xfId="82"/>
    <cellStyle name="60% - Accent3 2 2 2" xfId="83"/>
    <cellStyle name="60% - Accent3 2 2 3" xfId="84"/>
    <cellStyle name="60% - Accent3 3" xfId="350"/>
    <cellStyle name="60% - Accent4 2" xfId="85"/>
    <cellStyle name="60% - Accent4 2 2" xfId="86"/>
    <cellStyle name="60% - Accent4 2 2 2" xfId="87"/>
    <cellStyle name="60% - Accent4 2 2 3" xfId="88"/>
    <cellStyle name="60% - Accent4 3" xfId="349"/>
    <cellStyle name="60% - Accent5 2" xfId="89"/>
    <cellStyle name="60% - Accent5 2 2" xfId="90"/>
    <cellStyle name="60% - Accent5 2 2 2" xfId="91"/>
    <cellStyle name="60% - Accent5 2 2 3" xfId="92"/>
    <cellStyle name="60% - Accent5 3" xfId="348"/>
    <cellStyle name="60% - Accent6 2" xfId="93"/>
    <cellStyle name="60% - Accent6 2 2" xfId="94"/>
    <cellStyle name="60% - Accent6 2 2 2" xfId="95"/>
    <cellStyle name="60% - Accent6 2 2 3" xfId="96"/>
    <cellStyle name="60% - Accent6 3" xfId="354"/>
    <cellStyle name="Accent1" xfId="5" builtinId="29" customBuiltin="1"/>
    <cellStyle name="Accent1 2" xfId="97"/>
    <cellStyle name="Accent1 2 2" xfId="98"/>
    <cellStyle name="Accent1 2 2 2" xfId="99"/>
    <cellStyle name="Accent1 2 2 3" xfId="100"/>
    <cellStyle name="Accent2" xfId="8" builtinId="33" customBuiltin="1"/>
    <cellStyle name="Accent2 2" xfId="101"/>
    <cellStyle name="Accent2 2 2" xfId="102"/>
    <cellStyle name="Accent2 2 2 2" xfId="103"/>
    <cellStyle name="Accent2 2 2 3" xfId="104"/>
    <cellStyle name="Accent3" xfId="11" builtinId="37" customBuiltin="1"/>
    <cellStyle name="Accent3 2" xfId="105"/>
    <cellStyle name="Accent3 2 2" xfId="106"/>
    <cellStyle name="Accent3 2 2 2" xfId="107"/>
    <cellStyle name="Accent3 2 2 3" xfId="108"/>
    <cellStyle name="Accent4" xfId="14" builtinId="41" customBuiltin="1"/>
    <cellStyle name="Accent4 2" xfId="109"/>
    <cellStyle name="Accent4 2 2" xfId="110"/>
    <cellStyle name="Accent4 2 2 2" xfId="111"/>
    <cellStyle name="Accent4 2 2 3" xfId="112"/>
    <cellStyle name="Accent5" xfId="17" builtinId="45" customBuiltin="1"/>
    <cellStyle name="Accent5 2" xfId="113"/>
    <cellStyle name="Accent5 2 2" xfId="114"/>
    <cellStyle name="Accent5 2 2 2" xfId="115"/>
    <cellStyle name="Accent5 2 2 3" xfId="116"/>
    <cellStyle name="Accent6" xfId="20" builtinId="49" customBuiltin="1"/>
    <cellStyle name="Accent6 2" xfId="117"/>
    <cellStyle name="Accent6 2 2" xfId="118"/>
    <cellStyle name="Accent6 2 2 2" xfId="119"/>
    <cellStyle name="Accent6 2 2 3" xfId="120"/>
    <cellStyle name="AggblueCels_1x" xfId="121"/>
    <cellStyle name="Bad" xfId="3" builtinId="27" customBuiltin="1"/>
    <cellStyle name="Bad 2" xfId="122"/>
    <cellStyle name="Bad 2 2" xfId="123"/>
    <cellStyle name="Bad 2 2 2" xfId="124"/>
    <cellStyle name="Bad 2 2 3" xfId="125"/>
    <cellStyle name="Bold GHG Numbers (0.00)" xfId="126"/>
    <cellStyle name="Calculation 2" xfId="127"/>
    <cellStyle name="Calculation 2 2" xfId="128"/>
    <cellStyle name="Calculation 2 2 2" xfId="129"/>
    <cellStyle name="Calculation 2 2 2 2" xfId="130"/>
    <cellStyle name="Calculation 2 2 2 3" xfId="131"/>
    <cellStyle name="Calculation 2 3" xfId="132"/>
    <cellStyle name="Calculation 2 3 2" xfId="133"/>
    <cellStyle name="Calculation 2 3 2 2" xfId="134"/>
    <cellStyle name="Calculation 2 3 2 3" xfId="135"/>
    <cellStyle name="Calculation 2 4" xfId="136"/>
    <cellStyle name="Calculation 2 4 2" xfId="137"/>
    <cellStyle name="Calculation 2 4 3" xfId="138"/>
    <cellStyle name="Calculation 2 5" xfId="361"/>
    <cellStyle name="Calculation 3" xfId="347"/>
    <cellStyle name="Check Cell" xfId="4" builtinId="23" customBuiltin="1"/>
    <cellStyle name="Check Cell 2" xfId="139"/>
    <cellStyle name="Check Cell 2 2" xfId="140"/>
    <cellStyle name="Check Cell 2 2 2" xfId="141"/>
    <cellStyle name="Check Cell 2 2 3" xfId="142"/>
    <cellStyle name="Comma" xfId="1" builtinId="3"/>
    <cellStyle name="Comma 2" xfId="143"/>
    <cellStyle name="Comma 2 2" xfId="144"/>
    <cellStyle name="Comma 2 3" xfId="145"/>
    <cellStyle name="Comma 2 4" xfId="146"/>
    <cellStyle name="Comma 2 5" xfId="307"/>
    <cellStyle name="Comma 2 6" xfId="313"/>
    <cellStyle name="Comma 2 7" xfId="301"/>
    <cellStyle name="Comma 3" xfId="147"/>
    <cellStyle name="Comma 3 2" xfId="319"/>
    <cellStyle name="Comma 4" xfId="305"/>
    <cellStyle name="Comma 4 2" xfId="317"/>
    <cellStyle name="Comma 5" xfId="315"/>
    <cellStyle name="Comma 6" xfId="310"/>
    <cellStyle name="Comma 7" xfId="303"/>
    <cellStyle name="Comma 8" xfId="360"/>
    <cellStyle name="Cover" xfId="148"/>
    <cellStyle name="Dezimal [0]_Tfz-Anzahl" xfId="149"/>
    <cellStyle name="Dezimal_Tfz-Anzahl" xfId="150"/>
    <cellStyle name="Euro" xfId="151"/>
    <cellStyle name="Euro 2" xfId="152"/>
    <cellStyle name="Explanatory Text 2" xfId="153"/>
    <cellStyle name="Explanatory Text 3" xfId="346"/>
    <cellStyle name="Followed Hyperlink" xfId="359" builtinId="9" customBuiltin="1"/>
    <cellStyle name="Good" xfId="2" builtinId="26" customBuiltin="1"/>
    <cellStyle name="Good 2" xfId="154"/>
    <cellStyle name="Good 2 2" xfId="155"/>
    <cellStyle name="Good 2 2 2" xfId="156"/>
    <cellStyle name="Good 2 2 3" xfId="157"/>
    <cellStyle name="Heading" xfId="158"/>
    <cellStyle name="Heading 1 2" xfId="159"/>
    <cellStyle name="Heading 2 2" xfId="160"/>
    <cellStyle name="Heading 3 2" xfId="161"/>
    <cellStyle name="Heading 4 2" xfId="162"/>
    <cellStyle name="Hyperlink" xfId="351" builtinId="8"/>
    <cellStyle name="Hyperlink 2" xfId="163"/>
    <cellStyle name="Hyperlink 3" xfId="164"/>
    <cellStyle name="Hyperlink 4" xfId="165"/>
    <cellStyle name="Hyperlink 5" xfId="166"/>
    <cellStyle name="Hyperlink 6" xfId="167"/>
    <cellStyle name="Hyperlink 7" xfId="345"/>
    <cellStyle name="Input 2" xfId="168"/>
    <cellStyle name="Input 2 2" xfId="169"/>
    <cellStyle name="Input 2 2 2" xfId="170"/>
    <cellStyle name="Input 2 2 2 2" xfId="171"/>
    <cellStyle name="Input 2 2 2 3" xfId="172"/>
    <cellStyle name="Input 2 3" xfId="173"/>
    <cellStyle name="Input 2 3 2" xfId="174"/>
    <cellStyle name="Input 2 3 2 2" xfId="175"/>
    <cellStyle name="Input 2 3 2 3" xfId="176"/>
    <cellStyle name="Input 2 4" xfId="177"/>
    <cellStyle name="Input 2 4 2" xfId="178"/>
    <cellStyle name="Input 2 4 3" xfId="179"/>
    <cellStyle name="Input 3" xfId="344"/>
    <cellStyle name="Input data" xfId="343"/>
    <cellStyle name="InputCells12_BBorder_CRFReport-template" xfId="180"/>
    <cellStyle name="Linked Cell 2" xfId="181"/>
    <cellStyle name="Linked Cell 3" xfId="342"/>
    <cellStyle name="Menu" xfId="182"/>
    <cellStyle name="Milliers [0]_03tabmat" xfId="183"/>
    <cellStyle name="Milliers_03tabmat" xfId="184"/>
    <cellStyle name="Monétaire [0]_03tabmat" xfId="185"/>
    <cellStyle name="Monétaire_03tabmat" xfId="186"/>
    <cellStyle name="Neutral 2" xfId="187"/>
    <cellStyle name="Neutral 2 2" xfId="188"/>
    <cellStyle name="Neutral 2 2 2" xfId="189"/>
    <cellStyle name="Neutral 2 2 3" xfId="190"/>
    <cellStyle name="Neutral 3" xfId="355"/>
    <cellStyle name="Normal" xfId="0" builtinId="0"/>
    <cellStyle name="Normal 10" xfId="191"/>
    <cellStyle name="Normal 10 2" xfId="192"/>
    <cellStyle name="Normal 10 2 2" xfId="193"/>
    <cellStyle name="Normal 10 2 2 2" xfId="322"/>
    <cellStyle name="Normal 10 2 3" xfId="321"/>
    <cellStyle name="Normal 10 3" xfId="194"/>
    <cellStyle name="Normal 10 3 2" xfId="195"/>
    <cellStyle name="Normal 10 3 2 2" xfId="324"/>
    <cellStyle name="Normal 10 3 3" xfId="323"/>
    <cellStyle name="Normal 10 4" xfId="196"/>
    <cellStyle name="Normal 10 4 2" xfId="325"/>
    <cellStyle name="Normal 10 5" xfId="320"/>
    <cellStyle name="Normal 11" xfId="197"/>
    <cellStyle name="Normal 11 2" xfId="198"/>
    <cellStyle name="Normal 12" xfId="199"/>
    <cellStyle name="Normal 13" xfId="200"/>
    <cellStyle name="Normal 13 2" xfId="201"/>
    <cellStyle name="Normal 13 2 2" xfId="326"/>
    <cellStyle name="Normal 13 3" xfId="202"/>
    <cellStyle name="Normal 13 3 2" xfId="327"/>
    <cellStyle name="Normal 14" xfId="203"/>
    <cellStyle name="Normal 14 2" xfId="328"/>
    <cellStyle name="Normal 15" xfId="204"/>
    <cellStyle name="Normal 15 2" xfId="329"/>
    <cellStyle name="Normal 16" xfId="304"/>
    <cellStyle name="Normal 16 2" xfId="316"/>
    <cellStyle name="Normal 17" xfId="205"/>
    <cellStyle name="Normal 17 2" xfId="330"/>
    <cellStyle name="Normal 18" xfId="206"/>
    <cellStyle name="Normal 18 2" xfId="331"/>
    <cellStyle name="Normal 19" xfId="311"/>
    <cellStyle name="Normal 2" xfId="207"/>
    <cellStyle name="Normal 2 2" xfId="208"/>
    <cellStyle name="Normal 2 3" xfId="209"/>
    <cellStyle name="Normal 20" xfId="309"/>
    <cellStyle name="Normal 21" xfId="299"/>
    <cellStyle name="Normal 22" xfId="362"/>
    <cellStyle name="Normal 3" xfId="210"/>
    <cellStyle name="Normal 3 2" xfId="211"/>
    <cellStyle name="Normal 3 3" xfId="212"/>
    <cellStyle name="Normal 3 4" xfId="213"/>
    <cellStyle name="Normal 4" xfId="214"/>
    <cellStyle name="Normal 4 2" xfId="215"/>
    <cellStyle name="Normal 4 2 2" xfId="216"/>
    <cellStyle name="Normal 4 2 2 2" xfId="333"/>
    <cellStyle name="Normal 4 2 3" xfId="332"/>
    <cellStyle name="Normal 4 3" xfId="217"/>
    <cellStyle name="Normal 4 3 2" xfId="218"/>
    <cellStyle name="Normal 4 3 2 2" xfId="335"/>
    <cellStyle name="Normal 4 3 3" xfId="334"/>
    <cellStyle name="Normal 4 4" xfId="219"/>
    <cellStyle name="Normal 4 4 2" xfId="336"/>
    <cellStyle name="Normal 4 5" xfId="220"/>
    <cellStyle name="Normal 4 5 2" xfId="337"/>
    <cellStyle name="Normal 5" xfId="221"/>
    <cellStyle name="Normal 6" xfId="222"/>
    <cellStyle name="Normal 7" xfId="223"/>
    <cellStyle name="Normal 8" xfId="224"/>
    <cellStyle name="Normal 9" xfId="225"/>
    <cellStyle name="Normal GHG-Shade" xfId="226"/>
    <cellStyle name="Note 2" xfId="227"/>
    <cellStyle name="Note 2 2" xfId="228"/>
    <cellStyle name="Note 2 2 2" xfId="229"/>
    <cellStyle name="Note 2 2 2 2" xfId="230"/>
    <cellStyle name="Note 2 2 2 3" xfId="231"/>
    <cellStyle name="Note 2 3" xfId="232"/>
    <cellStyle name="Note 2 3 2" xfId="233"/>
    <cellStyle name="Note 2 3 3" xfId="234"/>
    <cellStyle name="Note 3" xfId="358"/>
    <cellStyle name="Output 2" xfId="235"/>
    <cellStyle name="Output 2 2" xfId="236"/>
    <cellStyle name="Output 2 2 2" xfId="237"/>
    <cellStyle name="Output 2 2 2 2" xfId="238"/>
    <cellStyle name="Output 2 2 2 3" xfId="239"/>
    <cellStyle name="Output 2 3" xfId="240"/>
    <cellStyle name="Output 2 3 2" xfId="241"/>
    <cellStyle name="Output 2 3 3" xfId="242"/>
    <cellStyle name="Output 3" xfId="341"/>
    <cellStyle name="Percent 10" xfId="243"/>
    <cellStyle name="Percent 10 2" xfId="244"/>
    <cellStyle name="Percent 10 2 2" xfId="338"/>
    <cellStyle name="Percent 10 3" xfId="245"/>
    <cellStyle name="Percent 10 3 2" xfId="339"/>
    <cellStyle name="Percent 11" xfId="306"/>
    <cellStyle name="Percent 11 2" xfId="318"/>
    <cellStyle name="Percent 12" xfId="312"/>
    <cellStyle name="Percent 13" xfId="300"/>
    <cellStyle name="Percent 2" xfId="246"/>
    <cellStyle name="Percent 2 2" xfId="247"/>
    <cellStyle name="Percent 2 3" xfId="248"/>
    <cellStyle name="Percent 2 4" xfId="308"/>
    <cellStyle name="Percent 2 5" xfId="314"/>
    <cellStyle name="Percent 2 6" xfId="302"/>
    <cellStyle name="Percent 3" xfId="249"/>
    <cellStyle name="Percent 4" xfId="250"/>
    <cellStyle name="Percent 5" xfId="251"/>
    <cellStyle name="Percent 5 2" xfId="252"/>
    <cellStyle name="Percent 6" xfId="253"/>
    <cellStyle name="Percent 7" xfId="254"/>
    <cellStyle name="Percent 8" xfId="255"/>
    <cellStyle name="Percent 9" xfId="256"/>
    <cellStyle name="Publication_style" xfId="257"/>
    <cellStyle name="Refdb standard" xfId="258"/>
    <cellStyle name="Refdb standard 2" xfId="259"/>
    <cellStyle name="Selection" xfId="356"/>
    <cellStyle name="Shade" xfId="260"/>
    <cellStyle name="Shade 2" xfId="261"/>
    <cellStyle name="Shade 3" xfId="262"/>
    <cellStyle name="Source" xfId="263"/>
    <cellStyle name="Source Hed" xfId="264"/>
    <cellStyle name="Source Text" xfId="265"/>
    <cellStyle name="Standard_E00seit45" xfId="266"/>
    <cellStyle name="Style 21" xfId="267"/>
    <cellStyle name="Style 21 2" xfId="268"/>
    <cellStyle name="Style 22" xfId="269"/>
    <cellStyle name="Style 22 2" xfId="270"/>
    <cellStyle name="Style 23" xfId="271"/>
    <cellStyle name="Style 23 2" xfId="272"/>
    <cellStyle name="Style 24" xfId="273"/>
    <cellStyle name="Style 24 2" xfId="274"/>
    <cellStyle name="Style 29" xfId="275"/>
    <cellStyle name="Style 29 2" xfId="276"/>
    <cellStyle name="Style 30" xfId="277"/>
    <cellStyle name="Style 30 2" xfId="278"/>
    <cellStyle name="Style 31" xfId="279"/>
    <cellStyle name="Style 31 2" xfId="280"/>
    <cellStyle name="Style 32" xfId="281"/>
    <cellStyle name="Style 32 2" xfId="282"/>
    <cellStyle name="Title 2" xfId="283"/>
    <cellStyle name="Title 3" xfId="357"/>
    <cellStyle name="Title-1" xfId="284"/>
    <cellStyle name="Title-2" xfId="285"/>
    <cellStyle name="Titre ligne" xfId="286"/>
    <cellStyle name="Total 2" xfId="287"/>
    <cellStyle name="Total 2 2" xfId="288"/>
    <cellStyle name="Total intermediaire" xfId="289"/>
    <cellStyle name="Tusenskille [0]_rob4-mon.xls Diagram 1" xfId="290"/>
    <cellStyle name="Tusenskille_rob4-mon.xls Diagram 1" xfId="291"/>
    <cellStyle name="Valuta [0]_rob4-mon.xls Diagram 1" xfId="292"/>
    <cellStyle name="Valuta_rob4-mon.xls Diagram 1" xfId="293"/>
    <cellStyle name="Währung [0]_Excel2" xfId="294"/>
    <cellStyle name="Währung_Excel2" xfId="295"/>
    <cellStyle name="Warning Text 2" xfId="296"/>
    <cellStyle name="Warning Text 3" xfId="340"/>
    <cellStyle name="Year" xfId="297"/>
    <cellStyle name="Обычный_2++_CRFReport-template" xfId="2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stainablescotlandnetwork.org/uploads/store/mediaupload/1592/file/CC%20Reporting%20Master%20Guidance%202021%2005.10.2021.pdf" TargetMode="External"/><Relationship Id="rId2" Type="http://schemas.openxmlformats.org/officeDocument/2006/relationships/hyperlink" Target="https://www.scottishwater.co.uk/-/media/ScottishWater/Document-Hub/Key-Publications/Energy-and-Sustainability/200120SustainabilityReport2019.pdf" TargetMode="External"/><Relationship Id="rId1" Type="http://schemas.openxmlformats.org/officeDocument/2006/relationships/hyperlink" Target="https://www.scottishwater.co.uk/-/media/ScottishWater/Document-Hub/Key-Publications/Energy-and-Sustainability/200120SustainabilityReport2019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scottishwater.co.uk/-/media/ScottishWater/Document-Hub/Key-Publications/Energy-and-Sustainability/200120SustainabilityReport2019.pdf" TargetMode="External"/><Relationship Id="rId1" Type="http://schemas.openxmlformats.org/officeDocument/2006/relationships/hyperlink" Target="https://www.scottishwater.co.uk/-/media/ScottishWater/Document-Hub/Key-Publications/Energy-and-Sustainability/200120SustainabilityReport2019.pdf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K70"/>
  <sheetViews>
    <sheetView tabSelected="1" zoomScale="70" zoomScaleNormal="70" workbookViewId="0">
      <pane ySplit="1" topLeftCell="A34" activePane="bottomLeft" state="frozen"/>
      <selection pane="bottomLeft" activeCell="G66" sqref="G66"/>
    </sheetView>
  </sheetViews>
  <sheetFormatPr defaultRowHeight="14.5" x14ac:dyDescent="0.35"/>
  <cols>
    <col min="1" max="1" width="21.7265625" style="281" customWidth="1"/>
    <col min="2" max="2" width="11.7265625" style="281" customWidth="1"/>
    <col min="3" max="3" width="44.1796875" style="281" customWidth="1"/>
    <col min="4" max="4" width="25.7265625" style="281" customWidth="1"/>
    <col min="5" max="5" width="16.81640625" style="281" customWidth="1"/>
    <col min="6" max="6" width="10.81640625" style="281" customWidth="1"/>
    <col min="7" max="7" width="12.26953125" style="281" customWidth="1"/>
    <col min="8" max="8" width="16.81640625" style="281" customWidth="1"/>
    <col min="9" max="9" width="39.54296875" style="281" customWidth="1"/>
    <col min="10" max="10" width="15.81640625" style="281" customWidth="1"/>
    <col min="11" max="16384" width="8.7265625" style="281"/>
  </cols>
  <sheetData>
    <row r="1" spans="1:11" ht="15" thickBot="1" x14ac:dyDescent="0.4">
      <c r="A1" s="135" t="s">
        <v>0</v>
      </c>
      <c r="B1" s="85" t="s">
        <v>1</v>
      </c>
      <c r="C1" s="135" t="s">
        <v>2</v>
      </c>
      <c r="D1" s="135" t="s">
        <v>3</v>
      </c>
      <c r="E1" s="126" t="s">
        <v>4</v>
      </c>
      <c r="F1" s="135" t="s">
        <v>5</v>
      </c>
      <c r="G1" s="135" t="s">
        <v>6</v>
      </c>
      <c r="H1" s="135" t="s">
        <v>7</v>
      </c>
      <c r="I1" s="135" t="s">
        <v>8</v>
      </c>
      <c r="J1" s="103" t="s">
        <v>9</v>
      </c>
      <c r="K1" s="83" t="s">
        <v>87</v>
      </c>
    </row>
    <row r="2" spans="1:11" x14ac:dyDescent="0.35">
      <c r="A2" s="284" t="s">
        <v>10</v>
      </c>
      <c r="B2" s="285">
        <v>1</v>
      </c>
      <c r="C2" s="284" t="s">
        <v>11</v>
      </c>
      <c r="D2" s="284" t="s">
        <v>12</v>
      </c>
      <c r="E2" s="291">
        <f>(11179427+185753+13427136)-46535</f>
        <v>24745781</v>
      </c>
      <c r="F2" s="284" t="s">
        <v>13</v>
      </c>
      <c r="G2" s="256">
        <v>0.18315999999999999</v>
      </c>
      <c r="H2" s="284" t="s">
        <v>14</v>
      </c>
      <c r="I2" s="284" t="s">
        <v>15</v>
      </c>
      <c r="J2" s="275">
        <f>(E2*G2)/1000</f>
        <v>4532.4372479599997</v>
      </c>
      <c r="K2" s="256" t="s">
        <v>156</v>
      </c>
    </row>
    <row r="3" spans="1:11" x14ac:dyDescent="0.35">
      <c r="A3" s="286" t="s">
        <v>10</v>
      </c>
      <c r="B3" s="287">
        <v>1</v>
      </c>
      <c r="C3" s="286" t="s">
        <v>11</v>
      </c>
      <c r="D3" s="286" t="s">
        <v>16</v>
      </c>
      <c r="E3" s="292">
        <v>1500709</v>
      </c>
      <c r="F3" s="286" t="s">
        <v>13</v>
      </c>
      <c r="G3" s="283">
        <f>$G$2</f>
        <v>0.18315999999999999</v>
      </c>
      <c r="H3" s="286" t="s">
        <v>14</v>
      </c>
      <c r="I3" s="286" t="s">
        <v>15</v>
      </c>
      <c r="J3" s="80">
        <f t="shared" ref="J3:J70" si="0">(E3*G3)/1000</f>
        <v>274.86986043999997</v>
      </c>
      <c r="K3" s="282" t="str">
        <f>$K$2</f>
        <v>2020-21</v>
      </c>
    </row>
    <row r="4" spans="1:11" x14ac:dyDescent="0.35">
      <c r="A4" s="253" t="s">
        <v>10</v>
      </c>
      <c r="B4" s="95">
        <v>1</v>
      </c>
      <c r="C4" s="253" t="s">
        <v>17</v>
      </c>
      <c r="D4" s="253" t="s">
        <v>18</v>
      </c>
      <c r="E4" s="111"/>
      <c r="F4" s="253" t="s">
        <v>19</v>
      </c>
      <c r="G4" s="253">
        <v>1430</v>
      </c>
      <c r="H4" s="253" t="s">
        <v>20</v>
      </c>
      <c r="I4" s="253" t="s">
        <v>21</v>
      </c>
      <c r="J4" s="275">
        <f t="shared" si="0"/>
        <v>0</v>
      </c>
      <c r="K4" s="282" t="str">
        <f t="shared" ref="K4:K70" si="1">$K$2</f>
        <v>2020-21</v>
      </c>
    </row>
    <row r="5" spans="1:11" x14ac:dyDescent="0.35">
      <c r="A5" s="253" t="s">
        <v>10</v>
      </c>
      <c r="B5" s="95">
        <v>1</v>
      </c>
      <c r="C5" s="253" t="s">
        <v>17</v>
      </c>
      <c r="D5" s="253" t="s">
        <v>22</v>
      </c>
      <c r="E5" s="119">
        <v>29</v>
      </c>
      <c r="F5" s="253" t="s">
        <v>19</v>
      </c>
      <c r="G5" s="133">
        <v>2088</v>
      </c>
      <c r="H5" s="253" t="s">
        <v>20</v>
      </c>
      <c r="I5" s="253" t="s">
        <v>21</v>
      </c>
      <c r="J5" s="275">
        <f t="shared" si="0"/>
        <v>60.552</v>
      </c>
      <c r="K5" s="282" t="str">
        <f t="shared" si="1"/>
        <v>2020-21</v>
      </c>
    </row>
    <row r="6" spans="1:11" x14ac:dyDescent="0.35">
      <c r="A6" s="253" t="s">
        <v>10</v>
      </c>
      <c r="B6" s="95">
        <v>1</v>
      </c>
      <c r="C6" s="253" t="s">
        <v>17</v>
      </c>
      <c r="D6" s="253" t="s">
        <v>23</v>
      </c>
      <c r="E6" s="113"/>
      <c r="F6" s="253" t="s">
        <v>19</v>
      </c>
      <c r="G6" s="133">
        <v>3992</v>
      </c>
      <c r="H6" s="253" t="s">
        <v>20</v>
      </c>
      <c r="I6" s="253" t="s">
        <v>21</v>
      </c>
      <c r="J6" s="275">
        <f t="shared" si="0"/>
        <v>0</v>
      </c>
      <c r="K6" s="282" t="str">
        <f t="shared" si="1"/>
        <v>2020-21</v>
      </c>
    </row>
    <row r="7" spans="1:11" x14ac:dyDescent="0.35">
      <c r="A7" s="253" t="s">
        <v>10</v>
      </c>
      <c r="B7" s="95">
        <v>1</v>
      </c>
      <c r="C7" s="253" t="s">
        <v>17</v>
      </c>
      <c r="D7" s="253" t="s">
        <v>24</v>
      </c>
      <c r="E7" s="119">
        <v>54.37</v>
      </c>
      <c r="F7" s="253" t="s">
        <v>19</v>
      </c>
      <c r="G7" s="133">
        <v>1774</v>
      </c>
      <c r="H7" s="253" t="s">
        <v>20</v>
      </c>
      <c r="I7" s="253" t="s">
        <v>21</v>
      </c>
      <c r="J7" s="275">
        <f t="shared" si="0"/>
        <v>96.452379999999991</v>
      </c>
      <c r="K7" s="282" t="str">
        <f t="shared" si="1"/>
        <v>2020-21</v>
      </c>
    </row>
    <row r="8" spans="1:11" x14ac:dyDescent="0.35">
      <c r="A8" s="253" t="s">
        <v>10</v>
      </c>
      <c r="B8" s="95">
        <v>1</v>
      </c>
      <c r="C8" s="253" t="s">
        <v>17</v>
      </c>
      <c r="D8" s="253" t="s">
        <v>25</v>
      </c>
      <c r="E8" s="113"/>
      <c r="F8" s="253" t="s">
        <v>19</v>
      </c>
      <c r="G8" s="253">
        <v>1810</v>
      </c>
      <c r="H8" s="253" t="s">
        <v>20</v>
      </c>
      <c r="I8" s="253" t="s">
        <v>21</v>
      </c>
      <c r="J8" s="275">
        <f t="shared" si="0"/>
        <v>0</v>
      </c>
      <c r="K8" s="282" t="str">
        <f t="shared" si="1"/>
        <v>2020-21</v>
      </c>
    </row>
    <row r="9" spans="1:11" x14ac:dyDescent="0.35">
      <c r="A9" s="265" t="s">
        <v>10</v>
      </c>
      <c r="B9" s="266">
        <v>1</v>
      </c>
      <c r="C9" s="265" t="s">
        <v>17</v>
      </c>
      <c r="D9" s="265" t="s">
        <v>26</v>
      </c>
      <c r="E9" s="43">
        <v>0.84</v>
      </c>
      <c r="F9" s="265" t="s">
        <v>19</v>
      </c>
      <c r="G9" s="265">
        <v>2729</v>
      </c>
      <c r="H9" s="265" t="s">
        <v>20</v>
      </c>
      <c r="I9" s="265" t="s">
        <v>27</v>
      </c>
      <c r="J9" s="80">
        <f t="shared" si="0"/>
        <v>2.29236</v>
      </c>
      <c r="K9" s="282" t="str">
        <f t="shared" si="1"/>
        <v>2020-21</v>
      </c>
    </row>
    <row r="10" spans="1:11" x14ac:dyDescent="0.35">
      <c r="A10" s="284" t="s">
        <v>28</v>
      </c>
      <c r="B10" s="92">
        <v>1</v>
      </c>
      <c r="C10" s="288" t="s">
        <v>29</v>
      </c>
      <c r="D10" s="288" t="s">
        <v>30</v>
      </c>
      <c r="E10" s="271"/>
      <c r="F10" s="288" t="s">
        <v>31</v>
      </c>
      <c r="G10" s="60"/>
      <c r="H10" s="288" t="s">
        <v>32</v>
      </c>
      <c r="I10" s="288" t="s">
        <v>33</v>
      </c>
      <c r="J10" s="275">
        <f t="shared" si="0"/>
        <v>0</v>
      </c>
      <c r="K10" s="282" t="str">
        <f t="shared" si="1"/>
        <v>2020-21</v>
      </c>
    </row>
    <row r="11" spans="1:11" x14ac:dyDescent="0.35">
      <c r="A11" s="286" t="s">
        <v>28</v>
      </c>
      <c r="B11" s="287">
        <v>1</v>
      </c>
      <c r="C11" s="286" t="s">
        <v>29</v>
      </c>
      <c r="D11" s="286" t="s">
        <v>34</v>
      </c>
      <c r="E11" s="292">
        <f>621.27+787.81</f>
        <v>1409.08</v>
      </c>
      <c r="F11" s="286" t="s">
        <v>31</v>
      </c>
      <c r="G11" s="258">
        <v>2.51233</v>
      </c>
      <c r="H11" s="286" t="s">
        <v>32</v>
      </c>
      <c r="I11" s="286" t="s">
        <v>33</v>
      </c>
      <c r="J11" s="80">
        <f t="shared" si="0"/>
        <v>3.5400739563999997</v>
      </c>
      <c r="K11" s="282" t="str">
        <f t="shared" si="1"/>
        <v>2020-21</v>
      </c>
    </row>
    <row r="12" spans="1:11" x14ac:dyDescent="0.35">
      <c r="A12" s="253" t="s">
        <v>35</v>
      </c>
      <c r="B12" s="98">
        <v>2</v>
      </c>
      <c r="C12" s="268" t="s">
        <v>36</v>
      </c>
      <c r="D12" s="253" t="s">
        <v>93</v>
      </c>
      <c r="E12" s="291">
        <f>(2127764+121499+49223)-269550</f>
        <v>2028936</v>
      </c>
      <c r="F12" s="268" t="s">
        <v>13</v>
      </c>
      <c r="G12" s="145">
        <v>0.21232999999999999</v>
      </c>
      <c r="H12" s="268" t="s">
        <v>14</v>
      </c>
      <c r="I12" s="268" t="s">
        <v>37</v>
      </c>
      <c r="J12" s="275">
        <f t="shared" si="0"/>
        <v>430.80398087999998</v>
      </c>
      <c r="K12" s="282" t="str">
        <f t="shared" si="1"/>
        <v>2020-21</v>
      </c>
    </row>
    <row r="13" spans="1:11" x14ac:dyDescent="0.35">
      <c r="A13" s="253" t="s">
        <v>35</v>
      </c>
      <c r="B13" s="98">
        <v>2</v>
      </c>
      <c r="C13" s="268" t="s">
        <v>36</v>
      </c>
      <c r="D13" s="253" t="s">
        <v>94</v>
      </c>
      <c r="E13" s="291">
        <v>501973</v>
      </c>
      <c r="F13" s="268" t="s">
        <v>13</v>
      </c>
      <c r="G13" s="132">
        <f>$G$12</f>
        <v>0.21232999999999999</v>
      </c>
      <c r="H13" s="268" t="s">
        <v>14</v>
      </c>
      <c r="I13" s="268" t="s">
        <v>37</v>
      </c>
      <c r="J13" s="275">
        <f t="shared" si="0"/>
        <v>106.58392709</v>
      </c>
      <c r="K13" s="282" t="str">
        <f t="shared" si="1"/>
        <v>2020-21</v>
      </c>
    </row>
    <row r="14" spans="1:11" x14ac:dyDescent="0.35">
      <c r="A14" s="265" t="s">
        <v>35</v>
      </c>
      <c r="B14" s="266">
        <v>2</v>
      </c>
      <c r="C14" s="265" t="s">
        <v>36</v>
      </c>
      <c r="D14" s="265" t="s">
        <v>95</v>
      </c>
      <c r="E14" s="292">
        <v>299557</v>
      </c>
      <c r="F14" s="265" t="s">
        <v>13</v>
      </c>
      <c r="G14" s="263">
        <f>$G$12</f>
        <v>0.21232999999999999</v>
      </c>
      <c r="H14" s="265" t="s">
        <v>14</v>
      </c>
      <c r="I14" s="265" t="s">
        <v>37</v>
      </c>
      <c r="J14" s="80">
        <f t="shared" si="0"/>
        <v>63.604937809999996</v>
      </c>
      <c r="K14" s="282" t="str">
        <f t="shared" si="1"/>
        <v>2020-21</v>
      </c>
    </row>
    <row r="15" spans="1:11" x14ac:dyDescent="0.35">
      <c r="A15" s="284" t="s">
        <v>38</v>
      </c>
      <c r="B15" s="285">
        <v>3</v>
      </c>
      <c r="C15" s="288" t="s">
        <v>39</v>
      </c>
      <c r="D15" s="97" t="s">
        <v>96</v>
      </c>
      <c r="E15" s="291">
        <f>11744-449</f>
        <v>11295</v>
      </c>
      <c r="F15" s="288" t="s">
        <v>40</v>
      </c>
      <c r="G15" s="259">
        <v>0.11</v>
      </c>
      <c r="H15" s="288" t="s">
        <v>41</v>
      </c>
      <c r="I15" s="301" t="s">
        <v>157</v>
      </c>
      <c r="J15" s="10">
        <f t="shared" si="0"/>
        <v>1.2424500000000001</v>
      </c>
      <c r="K15" s="282" t="str">
        <f t="shared" si="1"/>
        <v>2020-21</v>
      </c>
    </row>
    <row r="16" spans="1:11" x14ac:dyDescent="0.35">
      <c r="A16" s="99" t="s">
        <v>43</v>
      </c>
      <c r="B16" s="100">
        <v>3</v>
      </c>
      <c r="C16" s="99" t="s">
        <v>44</v>
      </c>
      <c r="D16" s="97" t="s">
        <v>96</v>
      </c>
      <c r="E16" s="114">
        <f>SUM(E12:E14)</f>
        <v>2830466</v>
      </c>
      <c r="F16" s="99" t="s">
        <v>13</v>
      </c>
      <c r="G16" s="163">
        <v>1.8790000000000001E-2</v>
      </c>
      <c r="H16" s="99" t="s">
        <v>14</v>
      </c>
      <c r="I16" s="99" t="s">
        <v>45</v>
      </c>
      <c r="J16" s="10">
        <f t="shared" si="0"/>
        <v>53.184456140000002</v>
      </c>
      <c r="K16" s="282" t="str">
        <f t="shared" si="1"/>
        <v>2020-21</v>
      </c>
    </row>
    <row r="17" spans="1:11" x14ac:dyDescent="0.35">
      <c r="A17" s="284" t="s">
        <v>46</v>
      </c>
      <c r="B17" s="285">
        <v>3</v>
      </c>
      <c r="C17" s="289" t="s">
        <v>99</v>
      </c>
      <c r="D17" s="288" t="s">
        <v>98</v>
      </c>
      <c r="E17" s="124">
        <v>0</v>
      </c>
      <c r="F17" s="288" t="s">
        <v>47</v>
      </c>
      <c r="G17" s="302">
        <v>467.04579999999999</v>
      </c>
      <c r="H17" s="288" t="s">
        <v>48</v>
      </c>
      <c r="I17" s="288" t="s">
        <v>49</v>
      </c>
      <c r="J17" s="275">
        <f t="shared" si="0"/>
        <v>0</v>
      </c>
      <c r="K17" s="282" t="str">
        <f t="shared" si="1"/>
        <v>2020-21</v>
      </c>
    </row>
    <row r="18" spans="1:11" x14ac:dyDescent="0.35">
      <c r="A18" s="284" t="s">
        <v>46</v>
      </c>
      <c r="B18" s="285">
        <v>3</v>
      </c>
      <c r="C18" s="289" t="s">
        <v>99</v>
      </c>
      <c r="D18" s="288" t="s">
        <v>103</v>
      </c>
      <c r="E18" s="124">
        <v>0</v>
      </c>
      <c r="F18" s="288" t="s">
        <v>47</v>
      </c>
      <c r="G18" s="302">
        <v>21.316700000000001</v>
      </c>
      <c r="H18" s="288" t="s">
        <v>48</v>
      </c>
      <c r="I18" s="288" t="s">
        <v>49</v>
      </c>
      <c r="J18" s="275">
        <f t="shared" si="0"/>
        <v>0</v>
      </c>
      <c r="K18" s="282" t="str">
        <f t="shared" si="1"/>
        <v>2020-21</v>
      </c>
    </row>
    <row r="19" spans="1:11" x14ac:dyDescent="0.35">
      <c r="A19" s="284" t="s">
        <v>46</v>
      </c>
      <c r="B19" s="285">
        <v>3</v>
      </c>
      <c r="C19" s="289" t="s">
        <v>99</v>
      </c>
      <c r="D19" s="288" t="s">
        <v>108</v>
      </c>
      <c r="E19" s="124">
        <v>0</v>
      </c>
      <c r="F19" s="288" t="s">
        <v>47</v>
      </c>
      <c r="G19" s="302">
        <v>21.293565891472898</v>
      </c>
      <c r="H19" s="288" t="s">
        <v>48</v>
      </c>
      <c r="I19" s="288" t="s">
        <v>49</v>
      </c>
      <c r="J19" s="275">
        <f t="shared" si="0"/>
        <v>0</v>
      </c>
      <c r="K19" s="282" t="str">
        <f t="shared" si="1"/>
        <v>2020-21</v>
      </c>
    </row>
    <row r="20" spans="1:11" x14ac:dyDescent="0.35">
      <c r="A20" s="284" t="s">
        <v>46</v>
      </c>
      <c r="B20" s="285">
        <v>3</v>
      </c>
      <c r="C20" s="289" t="s">
        <v>100</v>
      </c>
      <c r="D20" s="288" t="s">
        <v>97</v>
      </c>
      <c r="E20" s="124">
        <v>0</v>
      </c>
      <c r="F20" s="288" t="s">
        <v>47</v>
      </c>
      <c r="G20" s="155">
        <f>G17</f>
        <v>467.04579999999999</v>
      </c>
      <c r="H20" s="288" t="s">
        <v>48</v>
      </c>
      <c r="I20" s="288" t="s">
        <v>49</v>
      </c>
      <c r="J20" s="275">
        <f t="shared" si="0"/>
        <v>0</v>
      </c>
      <c r="K20" s="282" t="str">
        <f t="shared" si="1"/>
        <v>2020-21</v>
      </c>
    </row>
    <row r="21" spans="1:11" x14ac:dyDescent="0.35">
      <c r="A21" s="284" t="s">
        <v>46</v>
      </c>
      <c r="B21" s="285">
        <v>3</v>
      </c>
      <c r="C21" s="289" t="s">
        <v>100</v>
      </c>
      <c r="D21" s="284" t="s">
        <v>109</v>
      </c>
      <c r="E21" s="269">
        <f xml:space="preserve"> 8.54</f>
        <v>8.5399999999999991</v>
      </c>
      <c r="F21" s="288" t="s">
        <v>47</v>
      </c>
      <c r="G21" s="154">
        <f>G19</f>
        <v>21.293565891472898</v>
      </c>
      <c r="H21" s="288" t="s">
        <v>48</v>
      </c>
      <c r="I21" s="288" t="s">
        <v>49</v>
      </c>
      <c r="J21" s="275">
        <f t="shared" si="0"/>
        <v>0.18184705271317853</v>
      </c>
      <c r="K21" s="282" t="str">
        <f t="shared" si="1"/>
        <v>2020-21</v>
      </c>
    </row>
    <row r="22" spans="1:11" x14ac:dyDescent="0.35">
      <c r="A22" s="284" t="s">
        <v>46</v>
      </c>
      <c r="B22" s="285">
        <v>3</v>
      </c>
      <c r="C22" s="289" t="s">
        <v>100</v>
      </c>
      <c r="D22" s="284" t="s">
        <v>110</v>
      </c>
      <c r="E22" s="124">
        <f>6.98+44.28</f>
        <v>51.260000000000005</v>
      </c>
      <c r="F22" s="288" t="s">
        <v>47</v>
      </c>
      <c r="G22" s="155">
        <f>G18</f>
        <v>21.316700000000001</v>
      </c>
      <c r="H22" s="288" t="s">
        <v>48</v>
      </c>
      <c r="I22" s="288" t="s">
        <v>49</v>
      </c>
      <c r="J22" s="275">
        <f t="shared" si="0"/>
        <v>1.092694042</v>
      </c>
      <c r="K22" s="282" t="str">
        <f t="shared" si="1"/>
        <v>2020-21</v>
      </c>
    </row>
    <row r="23" spans="1:11" x14ac:dyDescent="0.35">
      <c r="A23" s="284" t="s">
        <v>46</v>
      </c>
      <c r="B23" s="285">
        <v>3</v>
      </c>
      <c r="C23" s="289" t="s">
        <v>100</v>
      </c>
      <c r="D23" s="284" t="s">
        <v>50</v>
      </c>
      <c r="E23" s="124">
        <v>1.1599999999999999</v>
      </c>
      <c r="F23" s="288" t="s">
        <v>47</v>
      </c>
      <c r="G23" s="4">
        <v>8.9506976744186009</v>
      </c>
      <c r="H23" s="288" t="s">
        <v>48</v>
      </c>
      <c r="I23" s="288" t="s">
        <v>49</v>
      </c>
      <c r="J23" s="275">
        <f t="shared" si="0"/>
        <v>1.0382809302325576E-2</v>
      </c>
      <c r="K23" s="282" t="str">
        <f t="shared" si="1"/>
        <v>2020-21</v>
      </c>
    </row>
    <row r="24" spans="1:11" x14ac:dyDescent="0.35">
      <c r="A24" s="284" t="s">
        <v>46</v>
      </c>
      <c r="B24" s="285">
        <v>3</v>
      </c>
      <c r="C24" s="289" t="s">
        <v>100</v>
      </c>
      <c r="D24" s="284" t="s">
        <v>51</v>
      </c>
      <c r="E24" s="269">
        <v>0</v>
      </c>
      <c r="F24" s="288" t="s">
        <v>47</v>
      </c>
      <c r="G24" s="149">
        <v>21.293565891472898</v>
      </c>
      <c r="H24" s="288" t="s">
        <v>48</v>
      </c>
      <c r="I24" s="288" t="s">
        <v>52</v>
      </c>
      <c r="J24" s="275">
        <f t="shared" si="0"/>
        <v>0</v>
      </c>
      <c r="K24" s="282" t="str">
        <f t="shared" si="1"/>
        <v>2020-21</v>
      </c>
    </row>
    <row r="25" spans="1:11" x14ac:dyDescent="0.35">
      <c r="A25" s="284" t="s">
        <v>46</v>
      </c>
      <c r="B25" s="285">
        <v>3</v>
      </c>
      <c r="C25" s="289" t="s">
        <v>100</v>
      </c>
      <c r="D25" s="284" t="s">
        <v>53</v>
      </c>
      <c r="E25" s="269">
        <f xml:space="preserve"> 2.2</f>
        <v>2.2000000000000002</v>
      </c>
      <c r="F25" s="288" t="s">
        <v>47</v>
      </c>
      <c r="G25" s="149">
        <v>21.293565891472898</v>
      </c>
      <c r="H25" s="288" t="s">
        <v>48</v>
      </c>
      <c r="I25" s="288" t="s">
        <v>54</v>
      </c>
      <c r="J25" s="275">
        <f t="shared" si="0"/>
        <v>4.6845844961240383E-2</v>
      </c>
      <c r="K25" s="282" t="str">
        <f t="shared" si="1"/>
        <v>2020-21</v>
      </c>
    </row>
    <row r="26" spans="1:11" x14ac:dyDescent="0.35">
      <c r="A26" s="284" t="s">
        <v>46</v>
      </c>
      <c r="B26" s="285">
        <v>3</v>
      </c>
      <c r="C26" s="289" t="s">
        <v>100</v>
      </c>
      <c r="D26" s="107" t="s">
        <v>55</v>
      </c>
      <c r="E26" s="269">
        <f xml:space="preserve"> 1.5</f>
        <v>1.5</v>
      </c>
      <c r="F26" s="288" t="s">
        <v>47</v>
      </c>
      <c r="G26" s="149">
        <v>21.293565891472898</v>
      </c>
      <c r="H26" s="288" t="s">
        <v>48</v>
      </c>
      <c r="I26" s="288" t="s">
        <v>54</v>
      </c>
      <c r="J26" s="275">
        <f t="shared" si="0"/>
        <v>3.1940348837209351E-2</v>
      </c>
      <c r="K26" s="282" t="str">
        <f t="shared" si="1"/>
        <v>2020-21</v>
      </c>
    </row>
    <row r="27" spans="1:11" x14ac:dyDescent="0.35">
      <c r="A27" s="284" t="s">
        <v>46</v>
      </c>
      <c r="B27" s="285">
        <v>3</v>
      </c>
      <c r="C27" s="289" t="s">
        <v>100</v>
      </c>
      <c r="D27" s="107" t="s">
        <v>88</v>
      </c>
      <c r="E27" s="269">
        <f xml:space="preserve"> 2.2</f>
        <v>2.2000000000000002</v>
      </c>
      <c r="F27" s="288" t="s">
        <v>47</v>
      </c>
      <c r="G27" s="149">
        <v>21.293565891472898</v>
      </c>
      <c r="H27" s="288" t="s">
        <v>48</v>
      </c>
      <c r="I27" s="288" t="s">
        <v>54</v>
      </c>
      <c r="J27" s="275">
        <f t="shared" si="0"/>
        <v>4.6845844961240383E-2</v>
      </c>
      <c r="K27" s="282" t="str">
        <f t="shared" si="1"/>
        <v>2020-21</v>
      </c>
    </row>
    <row r="28" spans="1:11" x14ac:dyDescent="0.35">
      <c r="A28" s="286" t="s">
        <v>46</v>
      </c>
      <c r="B28" s="287">
        <v>3</v>
      </c>
      <c r="C28" s="290" t="s">
        <v>100</v>
      </c>
      <c r="D28" s="286" t="s">
        <v>92</v>
      </c>
      <c r="E28" s="121">
        <v>4.78</v>
      </c>
      <c r="F28" s="286" t="s">
        <v>47</v>
      </c>
      <c r="G28" s="158">
        <v>21.293565891472898</v>
      </c>
      <c r="H28" s="286" t="s">
        <v>48</v>
      </c>
      <c r="I28" s="286" t="s">
        <v>56</v>
      </c>
      <c r="J28" s="80">
        <f t="shared" si="0"/>
        <v>0.10178324496124046</v>
      </c>
      <c r="K28" s="282" t="str">
        <f t="shared" si="1"/>
        <v>2020-21</v>
      </c>
    </row>
    <row r="29" spans="1:11" x14ac:dyDescent="0.35">
      <c r="A29" s="284" t="s">
        <v>46</v>
      </c>
      <c r="B29" s="285">
        <v>3</v>
      </c>
      <c r="C29" s="289" t="s">
        <v>125</v>
      </c>
      <c r="D29" s="284" t="s">
        <v>98</v>
      </c>
      <c r="E29" s="269">
        <v>0</v>
      </c>
      <c r="F29" s="288" t="s">
        <v>47</v>
      </c>
      <c r="G29" s="302">
        <v>446.24149999999997</v>
      </c>
      <c r="H29" s="288" t="s">
        <v>48</v>
      </c>
      <c r="I29" s="288" t="s">
        <v>49</v>
      </c>
      <c r="J29" s="275">
        <f t="shared" si="0"/>
        <v>0</v>
      </c>
      <c r="K29" s="282" t="str">
        <f t="shared" si="1"/>
        <v>2020-21</v>
      </c>
    </row>
    <row r="30" spans="1:11" x14ac:dyDescent="0.35">
      <c r="A30" s="284" t="s">
        <v>46</v>
      </c>
      <c r="B30" s="285">
        <v>3</v>
      </c>
      <c r="C30" s="289" t="s">
        <v>126</v>
      </c>
      <c r="D30" s="288" t="s">
        <v>108</v>
      </c>
      <c r="E30" s="269">
        <f>43.11+2.58</f>
        <v>45.69</v>
      </c>
      <c r="F30" s="288" t="s">
        <v>47</v>
      </c>
      <c r="G30" s="154">
        <f>G19</f>
        <v>21.293565891472898</v>
      </c>
      <c r="H30" s="288" t="s">
        <v>48</v>
      </c>
      <c r="I30" s="288" t="s">
        <v>49</v>
      </c>
      <c r="J30" s="275">
        <f t="shared" si="0"/>
        <v>0.97290302558139674</v>
      </c>
      <c r="K30" s="282" t="str">
        <f t="shared" si="1"/>
        <v>2020-21</v>
      </c>
    </row>
    <row r="31" spans="1:11" x14ac:dyDescent="0.35">
      <c r="A31" s="284" t="s">
        <v>46</v>
      </c>
      <c r="B31" s="285">
        <v>3</v>
      </c>
      <c r="C31" s="289" t="s">
        <v>126</v>
      </c>
      <c r="D31" s="284" t="s">
        <v>102</v>
      </c>
      <c r="E31" s="269">
        <v>9.4600000000000009</v>
      </c>
      <c r="F31" s="288" t="s">
        <v>47</v>
      </c>
      <c r="G31" s="5">
        <f>G23</f>
        <v>8.9506976744186009</v>
      </c>
      <c r="H31" s="288" t="s">
        <v>48</v>
      </c>
      <c r="I31" s="288" t="s">
        <v>49</v>
      </c>
      <c r="J31" s="275">
        <f t="shared" si="0"/>
        <v>8.467359999999996E-2</v>
      </c>
      <c r="K31" s="282" t="str">
        <f t="shared" si="1"/>
        <v>2020-21</v>
      </c>
    </row>
    <row r="32" spans="1:11" x14ac:dyDescent="0.35">
      <c r="A32" s="286" t="s">
        <v>46</v>
      </c>
      <c r="B32" s="287">
        <v>3</v>
      </c>
      <c r="C32" s="290" t="s">
        <v>126</v>
      </c>
      <c r="D32" s="286" t="s">
        <v>103</v>
      </c>
      <c r="E32" s="121">
        <f>12.8</f>
        <v>12.8</v>
      </c>
      <c r="F32" s="286" t="s">
        <v>47</v>
      </c>
      <c r="G32" s="134">
        <f>$G$18</f>
        <v>21.316700000000001</v>
      </c>
      <c r="H32" s="286" t="s">
        <v>48</v>
      </c>
      <c r="I32" s="286" t="s">
        <v>49</v>
      </c>
      <c r="J32" s="80">
        <f t="shared" si="0"/>
        <v>0.27285376</v>
      </c>
      <c r="K32" s="282" t="str">
        <f t="shared" si="1"/>
        <v>2020-21</v>
      </c>
    </row>
    <row r="33" spans="1:11" x14ac:dyDescent="0.35">
      <c r="A33" s="284" t="s">
        <v>46</v>
      </c>
      <c r="B33" s="95">
        <v>3</v>
      </c>
      <c r="C33" s="253" t="s">
        <v>101</v>
      </c>
      <c r="D33" s="253" t="s">
        <v>158</v>
      </c>
      <c r="E33" s="269">
        <v>0</v>
      </c>
      <c r="F33" s="268" t="s">
        <v>47</v>
      </c>
      <c r="G33" s="270">
        <v>0.98914159999999995</v>
      </c>
      <c r="H33" s="268" t="s">
        <v>48</v>
      </c>
      <c r="I33" s="268" t="s">
        <v>58</v>
      </c>
      <c r="J33" s="275">
        <f t="shared" si="0"/>
        <v>0</v>
      </c>
      <c r="K33" s="282" t="str">
        <f t="shared" si="1"/>
        <v>2020-21</v>
      </c>
    </row>
    <row r="34" spans="1:11" x14ac:dyDescent="0.35">
      <c r="A34" s="286" t="s">
        <v>46</v>
      </c>
      <c r="B34" s="287">
        <v>3</v>
      </c>
      <c r="C34" s="286" t="s">
        <v>59</v>
      </c>
      <c r="D34" s="286" t="s">
        <v>104</v>
      </c>
      <c r="E34" s="115">
        <f>E15*0.95</f>
        <v>10730.25</v>
      </c>
      <c r="F34" s="286" t="s">
        <v>40</v>
      </c>
      <c r="G34" s="49">
        <v>0.23</v>
      </c>
      <c r="H34" s="286" t="s">
        <v>41</v>
      </c>
      <c r="I34" s="301" t="s">
        <v>157</v>
      </c>
      <c r="J34" s="80">
        <f t="shared" si="0"/>
        <v>2.4679574999999998</v>
      </c>
      <c r="K34" s="282" t="str">
        <f t="shared" si="1"/>
        <v>2020-21</v>
      </c>
    </row>
    <row r="35" spans="1:11" x14ac:dyDescent="0.35">
      <c r="A35" s="253" t="s">
        <v>61</v>
      </c>
      <c r="B35" s="95">
        <v>3</v>
      </c>
      <c r="C35" s="268" t="s">
        <v>62</v>
      </c>
      <c r="D35" s="253" t="s">
        <v>130</v>
      </c>
      <c r="E35" s="291">
        <v>4251.5</v>
      </c>
      <c r="F35" s="268" t="s">
        <v>63</v>
      </c>
      <c r="G35" s="276">
        <v>0.27595999999999998</v>
      </c>
      <c r="H35" s="253" t="s">
        <v>64</v>
      </c>
      <c r="I35" s="268" t="s">
        <v>131</v>
      </c>
      <c r="J35" s="275">
        <f t="shared" si="0"/>
        <v>1.1732439399999999</v>
      </c>
      <c r="K35" s="282" t="str">
        <f t="shared" si="1"/>
        <v>2020-21</v>
      </c>
    </row>
    <row r="36" spans="1:11" x14ac:dyDescent="0.35">
      <c r="A36" s="253" t="s">
        <v>61</v>
      </c>
      <c r="B36" s="95">
        <v>3</v>
      </c>
      <c r="C36" s="268" t="s">
        <v>62</v>
      </c>
      <c r="D36" s="253" t="s">
        <v>129</v>
      </c>
      <c r="E36" s="291">
        <v>0</v>
      </c>
      <c r="F36" s="268" t="s">
        <v>63</v>
      </c>
      <c r="G36" s="276">
        <v>0.18273999999999999</v>
      </c>
      <c r="H36" s="253" t="s">
        <v>64</v>
      </c>
      <c r="I36" s="268" t="s">
        <v>128</v>
      </c>
      <c r="J36" s="275">
        <f t="shared" si="0"/>
        <v>0</v>
      </c>
      <c r="K36" s="282" t="str">
        <f t="shared" si="1"/>
        <v>2020-21</v>
      </c>
    </row>
    <row r="37" spans="1:11" x14ac:dyDescent="0.35">
      <c r="A37" s="253" t="s">
        <v>61</v>
      </c>
      <c r="B37" s="95">
        <v>3</v>
      </c>
      <c r="C37" s="268" t="s">
        <v>62</v>
      </c>
      <c r="D37" s="253" t="s">
        <v>66</v>
      </c>
      <c r="E37" s="291">
        <v>695</v>
      </c>
      <c r="F37" s="268" t="s">
        <v>63</v>
      </c>
      <c r="G37" s="276">
        <v>0.30231000000000002</v>
      </c>
      <c r="H37" s="253" t="s">
        <v>64</v>
      </c>
      <c r="I37" s="268" t="s">
        <v>65</v>
      </c>
      <c r="J37" s="275">
        <f t="shared" si="0"/>
        <v>0.21010545000000003</v>
      </c>
      <c r="K37" s="282" t="str">
        <f t="shared" si="1"/>
        <v>2020-21</v>
      </c>
    </row>
    <row r="38" spans="1:11" x14ac:dyDescent="0.35">
      <c r="A38" s="253" t="s">
        <v>61</v>
      </c>
      <c r="B38" s="95">
        <v>3</v>
      </c>
      <c r="C38" s="268" t="s">
        <v>62</v>
      </c>
      <c r="D38" s="253" t="s">
        <v>67</v>
      </c>
      <c r="E38" s="291">
        <v>951</v>
      </c>
      <c r="F38" s="268" t="s">
        <v>63</v>
      </c>
      <c r="G38" s="276">
        <v>0.26549</v>
      </c>
      <c r="H38" s="253" t="s">
        <v>64</v>
      </c>
      <c r="I38" s="268" t="s">
        <v>65</v>
      </c>
      <c r="J38" s="275">
        <f t="shared" si="0"/>
        <v>0.25248099000000002</v>
      </c>
      <c r="K38" s="282" t="str">
        <f t="shared" si="1"/>
        <v>2020-21</v>
      </c>
    </row>
    <row r="39" spans="1:11" x14ac:dyDescent="0.35">
      <c r="A39" s="253" t="s">
        <v>61</v>
      </c>
      <c r="B39" s="95">
        <v>3</v>
      </c>
      <c r="C39" s="268" t="s">
        <v>62</v>
      </c>
      <c r="D39" s="253" t="s">
        <v>68</v>
      </c>
      <c r="E39" s="271"/>
      <c r="F39" s="268" t="s">
        <v>63</v>
      </c>
      <c r="G39" s="251"/>
      <c r="H39" s="253" t="s">
        <v>64</v>
      </c>
      <c r="I39" s="268" t="s">
        <v>65</v>
      </c>
      <c r="J39" s="275">
        <f t="shared" si="0"/>
        <v>0</v>
      </c>
      <c r="K39" s="282" t="str">
        <f t="shared" si="1"/>
        <v>2020-21</v>
      </c>
    </row>
    <row r="40" spans="1:11" x14ac:dyDescent="0.35">
      <c r="A40" s="253" t="s">
        <v>61</v>
      </c>
      <c r="B40" s="95">
        <v>3</v>
      </c>
      <c r="C40" s="268" t="s">
        <v>62</v>
      </c>
      <c r="D40" s="253" t="s">
        <v>153</v>
      </c>
      <c r="E40" s="291">
        <v>13096.808919999999</v>
      </c>
      <c r="F40" s="268" t="s">
        <v>70</v>
      </c>
      <c r="G40" s="276">
        <v>0.30624000000000001</v>
      </c>
      <c r="H40" s="253" t="s">
        <v>83</v>
      </c>
      <c r="I40" s="268" t="s">
        <v>142</v>
      </c>
      <c r="J40" s="275">
        <f t="shared" si="0"/>
        <v>4.0107667636607998</v>
      </c>
      <c r="K40" s="282" t="str">
        <f t="shared" si="1"/>
        <v>2020-21</v>
      </c>
    </row>
    <row r="41" spans="1:11" x14ac:dyDescent="0.35">
      <c r="A41" s="253" t="s">
        <v>61</v>
      </c>
      <c r="B41" s="95">
        <v>3</v>
      </c>
      <c r="C41" s="268" t="s">
        <v>62</v>
      </c>
      <c r="D41" s="253" t="s">
        <v>105</v>
      </c>
      <c r="E41" s="291">
        <v>0</v>
      </c>
      <c r="F41" s="268" t="s">
        <v>70</v>
      </c>
      <c r="G41" s="276">
        <v>2.6839999999999999E-2</v>
      </c>
      <c r="H41" s="253" t="s">
        <v>83</v>
      </c>
      <c r="I41" s="268" t="s">
        <v>143</v>
      </c>
      <c r="J41" s="275">
        <f t="shared" si="0"/>
        <v>0</v>
      </c>
      <c r="K41" s="282" t="str">
        <f t="shared" si="1"/>
        <v>2020-21</v>
      </c>
    </row>
    <row r="42" spans="1:11" x14ac:dyDescent="0.35">
      <c r="A42" s="253" t="s">
        <v>61</v>
      </c>
      <c r="B42" s="95">
        <v>3</v>
      </c>
      <c r="C42" s="106" t="s">
        <v>62</v>
      </c>
      <c r="D42" s="293" t="s">
        <v>71</v>
      </c>
      <c r="E42" s="291">
        <v>13492</v>
      </c>
      <c r="F42" s="253" t="s">
        <v>70</v>
      </c>
      <c r="G42" s="259">
        <v>0.24586999999999998</v>
      </c>
      <c r="H42" s="253" t="s">
        <v>72</v>
      </c>
      <c r="I42" s="268" t="s">
        <v>152</v>
      </c>
      <c r="J42" s="275">
        <f t="shared" si="0"/>
        <v>3.3172780399999997</v>
      </c>
      <c r="K42" s="282" t="str">
        <f t="shared" si="1"/>
        <v>2020-21</v>
      </c>
    </row>
    <row r="43" spans="1:11" x14ac:dyDescent="0.35">
      <c r="A43" s="253" t="s">
        <v>61</v>
      </c>
      <c r="B43" s="95">
        <v>3</v>
      </c>
      <c r="C43" s="106" t="s">
        <v>62</v>
      </c>
      <c r="D43" s="293" t="s">
        <v>74</v>
      </c>
      <c r="E43" s="291">
        <v>5024</v>
      </c>
      <c r="F43" s="253" t="s">
        <v>70</v>
      </c>
      <c r="G43" s="259">
        <v>0.15353000000000003</v>
      </c>
      <c r="H43" s="253" t="s">
        <v>72</v>
      </c>
      <c r="I43" s="268" t="s">
        <v>152</v>
      </c>
      <c r="J43" s="275">
        <f t="shared" si="0"/>
        <v>0.77133472000000014</v>
      </c>
      <c r="K43" s="282" t="str">
        <f t="shared" si="1"/>
        <v>2020-21</v>
      </c>
    </row>
    <row r="44" spans="1:11" x14ac:dyDescent="0.35">
      <c r="A44" s="253" t="s">
        <v>61</v>
      </c>
      <c r="B44" s="95">
        <v>3</v>
      </c>
      <c r="C44" s="106" t="s">
        <v>62</v>
      </c>
      <c r="D44" s="293" t="s">
        <v>111</v>
      </c>
      <c r="E44" s="291">
        <v>48604</v>
      </c>
      <c r="F44" s="268" t="s">
        <v>70</v>
      </c>
      <c r="G44" s="256">
        <v>0.19309000000000001</v>
      </c>
      <c r="H44" s="253" t="s">
        <v>72</v>
      </c>
      <c r="I44" s="268" t="s">
        <v>152</v>
      </c>
      <c r="J44" s="275">
        <f t="shared" si="0"/>
        <v>9.3849463600000007</v>
      </c>
      <c r="K44" s="282" t="str">
        <f t="shared" si="1"/>
        <v>2020-21</v>
      </c>
    </row>
    <row r="45" spans="1:11" x14ac:dyDescent="0.35">
      <c r="A45" s="253" t="s">
        <v>61</v>
      </c>
      <c r="B45" s="95">
        <v>3</v>
      </c>
      <c r="C45" s="106" t="s">
        <v>62</v>
      </c>
      <c r="D45" s="293" t="s">
        <v>75</v>
      </c>
      <c r="E45" s="291">
        <v>44566</v>
      </c>
      <c r="F45" s="253" t="s">
        <v>70</v>
      </c>
      <c r="G45" s="256">
        <v>0.18362000000000001</v>
      </c>
      <c r="H45" s="253" t="s">
        <v>72</v>
      </c>
      <c r="I45" s="268" t="s">
        <v>152</v>
      </c>
      <c r="J45" s="275">
        <f t="shared" si="0"/>
        <v>8.1832089200000002</v>
      </c>
      <c r="K45" s="282" t="str">
        <f t="shared" si="1"/>
        <v>2020-21</v>
      </c>
    </row>
    <row r="46" spans="1:11" x14ac:dyDescent="0.35">
      <c r="A46" s="253" t="s">
        <v>61</v>
      </c>
      <c r="B46" s="95">
        <v>3</v>
      </c>
      <c r="C46" s="268" t="s">
        <v>62</v>
      </c>
      <c r="D46" s="253" t="s">
        <v>149</v>
      </c>
      <c r="E46" s="291">
        <v>0</v>
      </c>
      <c r="F46" s="253" t="s">
        <v>70</v>
      </c>
      <c r="G46" s="256">
        <v>3.5490000000000001E-2</v>
      </c>
      <c r="H46" s="253" t="s">
        <v>72</v>
      </c>
      <c r="I46" s="268" t="s">
        <v>144</v>
      </c>
      <c r="J46" s="275">
        <f t="shared" si="0"/>
        <v>0</v>
      </c>
      <c r="K46" s="282" t="str">
        <f t="shared" si="1"/>
        <v>2020-21</v>
      </c>
    </row>
    <row r="47" spans="1:11" x14ac:dyDescent="0.35">
      <c r="A47" s="253" t="s">
        <v>61</v>
      </c>
      <c r="B47" s="95">
        <v>3</v>
      </c>
      <c r="C47" s="268" t="s">
        <v>62</v>
      </c>
      <c r="D47" s="253" t="s">
        <v>150</v>
      </c>
      <c r="E47" s="291">
        <v>0</v>
      </c>
      <c r="F47" s="253" t="s">
        <v>70</v>
      </c>
      <c r="G47" s="282">
        <f>G46</f>
        <v>3.5490000000000001E-2</v>
      </c>
      <c r="H47" s="253" t="s">
        <v>72</v>
      </c>
      <c r="I47" s="268" t="s">
        <v>144</v>
      </c>
      <c r="J47" s="275">
        <f t="shared" si="0"/>
        <v>0</v>
      </c>
      <c r="K47" s="282" t="str">
        <f t="shared" si="1"/>
        <v>2020-21</v>
      </c>
    </row>
    <row r="48" spans="1:11" x14ac:dyDescent="0.35">
      <c r="A48" s="265" t="s">
        <v>61</v>
      </c>
      <c r="B48" s="266">
        <v>3</v>
      </c>
      <c r="C48" s="265" t="s">
        <v>62</v>
      </c>
      <c r="D48" s="265" t="s">
        <v>77</v>
      </c>
      <c r="E48" s="292"/>
      <c r="F48" s="265" t="s">
        <v>70</v>
      </c>
      <c r="G48" s="258">
        <v>4.4599999999999996E-3</v>
      </c>
      <c r="H48" s="265" t="s">
        <v>72</v>
      </c>
      <c r="I48" s="265" t="s">
        <v>144</v>
      </c>
      <c r="J48" s="80">
        <f t="shared" si="0"/>
        <v>0</v>
      </c>
      <c r="K48" s="282" t="str">
        <f t="shared" si="1"/>
        <v>2020-21</v>
      </c>
    </row>
    <row r="49" spans="1:11" x14ac:dyDescent="0.35">
      <c r="A49" s="284" t="s">
        <v>78</v>
      </c>
      <c r="B49" s="285">
        <v>3</v>
      </c>
      <c r="C49" s="288" t="s">
        <v>79</v>
      </c>
      <c r="D49" s="284" t="s">
        <v>80</v>
      </c>
      <c r="E49" s="291"/>
      <c r="F49" s="288" t="s">
        <v>70</v>
      </c>
      <c r="G49" s="282">
        <f>G46</f>
        <v>3.5490000000000001E-2</v>
      </c>
      <c r="H49" s="284" t="s">
        <v>72</v>
      </c>
      <c r="I49" s="288" t="s">
        <v>144</v>
      </c>
      <c r="J49" s="275">
        <f t="shared" si="0"/>
        <v>0</v>
      </c>
      <c r="K49" s="282" t="str">
        <f t="shared" si="1"/>
        <v>2020-21</v>
      </c>
    </row>
    <row r="50" spans="1:11" x14ac:dyDescent="0.35">
      <c r="A50" s="284" t="s">
        <v>78</v>
      </c>
      <c r="B50" s="285">
        <v>3</v>
      </c>
      <c r="C50" s="288" t="s">
        <v>79</v>
      </c>
      <c r="D50" s="284" t="s">
        <v>81</v>
      </c>
      <c r="E50" s="291"/>
      <c r="F50" s="288" t="s">
        <v>70</v>
      </c>
      <c r="G50" s="256">
        <v>2.8129999999999999E-2</v>
      </c>
      <c r="H50" s="284" t="s">
        <v>72</v>
      </c>
      <c r="I50" s="288" t="s">
        <v>145</v>
      </c>
      <c r="J50" s="275">
        <f t="shared" si="0"/>
        <v>0</v>
      </c>
      <c r="K50" s="282" t="str">
        <f t="shared" si="1"/>
        <v>2020-21</v>
      </c>
    </row>
    <row r="51" spans="1:11" x14ac:dyDescent="0.35">
      <c r="A51" s="284" t="s">
        <v>78</v>
      </c>
      <c r="B51" s="285">
        <v>3</v>
      </c>
      <c r="C51" s="288" t="s">
        <v>79</v>
      </c>
      <c r="D51" s="284" t="s">
        <v>82</v>
      </c>
      <c r="E51" s="291"/>
      <c r="F51" s="288" t="s">
        <v>70</v>
      </c>
      <c r="G51" s="256">
        <v>0.11774000000000001</v>
      </c>
      <c r="H51" s="284" t="s">
        <v>72</v>
      </c>
      <c r="I51" s="288" t="s">
        <v>146</v>
      </c>
      <c r="J51" s="275">
        <f t="shared" si="0"/>
        <v>0</v>
      </c>
      <c r="K51" s="282" t="str">
        <f t="shared" si="1"/>
        <v>2020-21</v>
      </c>
    </row>
    <row r="52" spans="1:11" x14ac:dyDescent="0.35">
      <c r="A52" s="284" t="s">
        <v>78</v>
      </c>
      <c r="B52" s="285">
        <v>3</v>
      </c>
      <c r="C52" s="288" t="s">
        <v>79</v>
      </c>
      <c r="D52" s="253" t="s">
        <v>132</v>
      </c>
      <c r="E52" s="291">
        <v>233510.75831428473</v>
      </c>
      <c r="F52" s="288" t="s">
        <v>70</v>
      </c>
      <c r="G52" s="262">
        <v>0.17147999999999999</v>
      </c>
      <c r="H52" s="253" t="s">
        <v>83</v>
      </c>
      <c r="I52" s="268" t="s">
        <v>131</v>
      </c>
      <c r="J52" s="275">
        <f t="shared" si="0"/>
        <v>40.042424835733549</v>
      </c>
      <c r="K52" s="282" t="str">
        <f t="shared" si="1"/>
        <v>2020-21</v>
      </c>
    </row>
    <row r="53" spans="1:11" x14ac:dyDescent="0.35">
      <c r="A53" s="286" t="s">
        <v>78</v>
      </c>
      <c r="B53" s="287">
        <v>3</v>
      </c>
      <c r="C53" s="286" t="s">
        <v>79</v>
      </c>
      <c r="D53" s="286" t="s">
        <v>84</v>
      </c>
      <c r="E53" s="292"/>
      <c r="F53" s="286" t="s">
        <v>70</v>
      </c>
      <c r="G53" s="258">
        <v>0.11355</v>
      </c>
      <c r="H53" s="286" t="s">
        <v>72</v>
      </c>
      <c r="I53" s="286" t="s">
        <v>147</v>
      </c>
      <c r="J53" s="80">
        <f t="shared" si="0"/>
        <v>0</v>
      </c>
      <c r="K53" s="282" t="str">
        <f t="shared" si="1"/>
        <v>2020-21</v>
      </c>
    </row>
    <row r="54" spans="1:11" x14ac:dyDescent="0.35">
      <c r="A54" s="288" t="s">
        <v>78</v>
      </c>
      <c r="B54" s="92">
        <v>3</v>
      </c>
      <c r="C54" s="286" t="s">
        <v>79</v>
      </c>
      <c r="D54" s="288" t="s">
        <v>159</v>
      </c>
      <c r="E54" s="280">
        <f>1404-(24+49)</f>
        <v>1331</v>
      </c>
      <c r="F54" s="288" t="s">
        <v>162</v>
      </c>
      <c r="G54" s="259">
        <v>300</v>
      </c>
      <c r="H54" s="288" t="s">
        <v>160</v>
      </c>
      <c r="I54" s="301" t="s">
        <v>161</v>
      </c>
      <c r="J54" s="278">
        <f t="shared" si="0"/>
        <v>399.3</v>
      </c>
      <c r="K54" s="282" t="str">
        <f t="shared" si="1"/>
        <v>2020-21</v>
      </c>
    </row>
    <row r="55" spans="1:11" x14ac:dyDescent="0.35">
      <c r="A55" s="284" t="s">
        <v>78</v>
      </c>
      <c r="B55" s="95">
        <v>3</v>
      </c>
      <c r="C55" s="253" t="s">
        <v>85</v>
      </c>
      <c r="D55" s="253" t="s">
        <v>137</v>
      </c>
      <c r="E55" s="303">
        <v>199749.40873156462</v>
      </c>
      <c r="F55" s="268" t="s">
        <v>70</v>
      </c>
      <c r="G55" s="152">
        <f>G46</f>
        <v>3.5490000000000001E-2</v>
      </c>
      <c r="H55" s="253" t="s">
        <v>72</v>
      </c>
      <c r="I55" s="268" t="s">
        <v>144</v>
      </c>
      <c r="J55" s="275">
        <f t="shared" si="0"/>
        <v>7.0891065158832278</v>
      </c>
      <c r="K55" s="282" t="str">
        <f t="shared" si="1"/>
        <v>2020-21</v>
      </c>
    </row>
    <row r="56" spans="1:11" x14ac:dyDescent="0.35">
      <c r="A56" s="284" t="s">
        <v>78</v>
      </c>
      <c r="B56" s="95">
        <v>3</v>
      </c>
      <c r="C56" s="253" t="s">
        <v>85</v>
      </c>
      <c r="D56" s="253" t="s">
        <v>81</v>
      </c>
      <c r="E56" s="303">
        <v>6324.3439284898013</v>
      </c>
      <c r="F56" s="268" t="s">
        <v>70</v>
      </c>
      <c r="G56" s="282">
        <f>G50</f>
        <v>2.8129999999999999E-2</v>
      </c>
      <c r="H56" s="253" t="s">
        <v>72</v>
      </c>
      <c r="I56" s="288" t="s">
        <v>145</v>
      </c>
      <c r="J56" s="275">
        <f t="shared" si="0"/>
        <v>0.17790379470841811</v>
      </c>
      <c r="K56" s="282" t="str">
        <f t="shared" si="1"/>
        <v>2020-21</v>
      </c>
    </row>
    <row r="57" spans="1:11" x14ac:dyDescent="0.35">
      <c r="A57" s="284" t="s">
        <v>78</v>
      </c>
      <c r="B57" s="95">
        <v>3</v>
      </c>
      <c r="C57" s="253" t="s">
        <v>85</v>
      </c>
      <c r="D57" s="253" t="s">
        <v>82</v>
      </c>
      <c r="E57" s="303">
        <v>148093.46532319777</v>
      </c>
      <c r="F57" s="268" t="s">
        <v>70</v>
      </c>
      <c r="G57" s="282">
        <f>G51</f>
        <v>0.11774000000000001</v>
      </c>
      <c r="H57" s="253" t="s">
        <v>72</v>
      </c>
      <c r="I57" s="288" t="s">
        <v>146</v>
      </c>
      <c r="J57" s="275">
        <f t="shared" si="0"/>
        <v>17.436524607153306</v>
      </c>
      <c r="K57" s="282" t="str">
        <f t="shared" si="1"/>
        <v>2020-21</v>
      </c>
    </row>
    <row r="58" spans="1:11" x14ac:dyDescent="0.35">
      <c r="A58" s="284" t="s">
        <v>78</v>
      </c>
      <c r="B58" s="95">
        <v>3</v>
      </c>
      <c r="C58" s="253" t="s">
        <v>85</v>
      </c>
      <c r="D58" s="253" t="s">
        <v>132</v>
      </c>
      <c r="E58" s="303">
        <v>56662.699206422192</v>
      </c>
      <c r="F58" s="268" t="s">
        <v>70</v>
      </c>
      <c r="G58" s="152">
        <f>G52</f>
        <v>0.17147999999999999</v>
      </c>
      <c r="H58" s="253" t="s">
        <v>83</v>
      </c>
      <c r="I58" s="268" t="s">
        <v>131</v>
      </c>
      <c r="J58" s="275">
        <f t="shared" si="0"/>
        <v>9.7165196599172781</v>
      </c>
      <c r="K58" s="282" t="str">
        <f t="shared" si="1"/>
        <v>2020-21</v>
      </c>
    </row>
    <row r="59" spans="1:11" x14ac:dyDescent="0.35">
      <c r="A59" s="286" t="s">
        <v>78</v>
      </c>
      <c r="B59" s="287">
        <v>3</v>
      </c>
      <c r="C59" s="286" t="s">
        <v>133</v>
      </c>
      <c r="D59" s="286" t="s">
        <v>84</v>
      </c>
      <c r="E59" s="304">
        <v>128.19615205072895</v>
      </c>
      <c r="F59" s="286" t="s">
        <v>70</v>
      </c>
      <c r="G59" s="283">
        <f>G53</f>
        <v>0.11355</v>
      </c>
      <c r="H59" s="286" t="s">
        <v>72</v>
      </c>
      <c r="I59" s="286" t="s">
        <v>147</v>
      </c>
      <c r="J59" s="275">
        <f t="shared" si="0"/>
        <v>1.4556673065360272E-2</v>
      </c>
      <c r="K59" s="282" t="str">
        <f t="shared" si="1"/>
        <v>2020-21</v>
      </c>
    </row>
    <row r="60" spans="1:11" x14ac:dyDescent="0.35">
      <c r="A60" s="284" t="s">
        <v>78</v>
      </c>
      <c r="B60" s="92">
        <v>3</v>
      </c>
      <c r="C60" s="288" t="s">
        <v>134</v>
      </c>
      <c r="D60" s="288" t="s">
        <v>105</v>
      </c>
      <c r="E60" s="280">
        <v>0</v>
      </c>
      <c r="F60" s="288" t="s">
        <v>70</v>
      </c>
      <c r="G60" s="296">
        <f>G41</f>
        <v>2.6839999999999999E-2</v>
      </c>
      <c r="H60" s="284" t="s">
        <v>72</v>
      </c>
      <c r="I60" s="288" t="s">
        <v>139</v>
      </c>
      <c r="J60" s="278">
        <f t="shared" si="0"/>
        <v>0</v>
      </c>
      <c r="K60" s="282" t="str">
        <f t="shared" si="1"/>
        <v>2020-21</v>
      </c>
    </row>
    <row r="61" spans="1:11" x14ac:dyDescent="0.35">
      <c r="A61" s="284" t="s">
        <v>78</v>
      </c>
      <c r="B61" s="92">
        <v>3</v>
      </c>
      <c r="C61" s="288" t="s">
        <v>134</v>
      </c>
      <c r="D61" s="288" t="s">
        <v>132</v>
      </c>
      <c r="E61" s="280">
        <v>0</v>
      </c>
      <c r="F61" s="288" t="s">
        <v>70</v>
      </c>
      <c r="G61" s="132">
        <f>G52</f>
        <v>0.17147999999999999</v>
      </c>
      <c r="H61" s="284" t="s">
        <v>72</v>
      </c>
      <c r="I61" s="288" t="s">
        <v>141</v>
      </c>
      <c r="J61" s="278">
        <f t="shared" si="0"/>
        <v>0</v>
      </c>
      <c r="K61" s="282" t="str">
        <f t="shared" si="1"/>
        <v>2020-21</v>
      </c>
    </row>
    <row r="62" spans="1:11" x14ac:dyDescent="0.35">
      <c r="A62" s="284" t="s">
        <v>78</v>
      </c>
      <c r="B62" s="92">
        <v>3</v>
      </c>
      <c r="C62" s="288" t="s">
        <v>134</v>
      </c>
      <c r="D62" s="288" t="s">
        <v>135</v>
      </c>
      <c r="E62" s="280">
        <v>0</v>
      </c>
      <c r="F62" s="288" t="s">
        <v>70</v>
      </c>
      <c r="G62" s="279">
        <f>G42</f>
        <v>0.24586999999999998</v>
      </c>
      <c r="H62" s="284" t="s">
        <v>72</v>
      </c>
      <c r="I62" s="268" t="s">
        <v>152</v>
      </c>
      <c r="J62" s="278">
        <f t="shared" si="0"/>
        <v>0</v>
      </c>
      <c r="K62" s="282" t="str">
        <f t="shared" si="1"/>
        <v>2020-21</v>
      </c>
    </row>
    <row r="63" spans="1:11" x14ac:dyDescent="0.35">
      <c r="A63" s="286" t="s">
        <v>78</v>
      </c>
      <c r="B63" s="287">
        <v>3</v>
      </c>
      <c r="C63" s="286" t="s">
        <v>134</v>
      </c>
      <c r="D63" s="286" t="s">
        <v>136</v>
      </c>
      <c r="E63" s="292">
        <v>0</v>
      </c>
      <c r="F63" s="286" t="s">
        <v>70</v>
      </c>
      <c r="G63" s="283">
        <f>G46</f>
        <v>3.5490000000000001E-2</v>
      </c>
      <c r="H63" s="286" t="s">
        <v>72</v>
      </c>
      <c r="I63" s="286" t="s">
        <v>140</v>
      </c>
      <c r="J63" s="80">
        <f t="shared" si="0"/>
        <v>0</v>
      </c>
      <c r="K63" s="282" t="str">
        <f t="shared" si="1"/>
        <v>2020-21</v>
      </c>
    </row>
    <row r="64" spans="1:11" x14ac:dyDescent="0.35">
      <c r="A64" s="284" t="s">
        <v>78</v>
      </c>
      <c r="B64" s="285">
        <v>3</v>
      </c>
      <c r="C64" s="289" t="s">
        <v>86</v>
      </c>
      <c r="D64" s="293" t="s">
        <v>111</v>
      </c>
      <c r="E64" s="291">
        <v>0</v>
      </c>
      <c r="F64" s="288" t="s">
        <v>70</v>
      </c>
      <c r="G64" s="282">
        <f>G44</f>
        <v>0.19309000000000001</v>
      </c>
      <c r="H64" s="284" t="s">
        <v>72</v>
      </c>
      <c r="I64" s="268" t="s">
        <v>152</v>
      </c>
      <c r="J64" s="278">
        <f t="shared" si="0"/>
        <v>0</v>
      </c>
      <c r="K64" s="282" t="str">
        <f t="shared" si="1"/>
        <v>2020-21</v>
      </c>
    </row>
    <row r="65" spans="1:11" x14ac:dyDescent="0.35">
      <c r="A65" s="286" t="s">
        <v>78</v>
      </c>
      <c r="B65" s="287">
        <v>3</v>
      </c>
      <c r="C65" s="290" t="s">
        <v>86</v>
      </c>
      <c r="D65" s="294" t="s">
        <v>74</v>
      </c>
      <c r="E65" s="292">
        <v>0</v>
      </c>
      <c r="F65" s="286" t="s">
        <v>70</v>
      </c>
      <c r="G65" s="283">
        <f>G43</f>
        <v>0.15353000000000003</v>
      </c>
      <c r="H65" s="286" t="s">
        <v>72</v>
      </c>
      <c r="I65" s="268" t="s">
        <v>152</v>
      </c>
      <c r="J65" s="80">
        <f t="shared" si="0"/>
        <v>0</v>
      </c>
      <c r="K65" s="282" t="str">
        <f t="shared" si="1"/>
        <v>2020-21</v>
      </c>
    </row>
    <row r="66" spans="1:11" x14ac:dyDescent="0.35">
      <c r="A66" s="284" t="s">
        <v>163</v>
      </c>
      <c r="B66" s="92">
        <v>3</v>
      </c>
      <c r="C66" s="288" t="s">
        <v>164</v>
      </c>
      <c r="D66" s="288" t="s">
        <v>166</v>
      </c>
      <c r="E66" s="305">
        <f>96117/1000000</f>
        <v>9.6116999999999994E-2</v>
      </c>
      <c r="F66" s="288" t="s">
        <v>167</v>
      </c>
      <c r="G66" s="259">
        <f>53.1*0.7192</f>
        <v>38.189520000000002</v>
      </c>
      <c r="H66" s="288" t="s">
        <v>165</v>
      </c>
      <c r="I66" s="288" t="s">
        <v>168</v>
      </c>
      <c r="J66" s="275">
        <f>(E66*G66)</f>
        <v>3.6706620938399999</v>
      </c>
      <c r="K66" s="282" t="str">
        <f t="shared" si="1"/>
        <v>2020-21</v>
      </c>
    </row>
    <row r="67" spans="1:11" x14ac:dyDescent="0.35">
      <c r="A67" s="284" t="s">
        <v>163</v>
      </c>
      <c r="B67" s="92">
        <v>3</v>
      </c>
      <c r="C67" s="288" t="s">
        <v>164</v>
      </c>
      <c r="D67" s="288" t="s">
        <v>169</v>
      </c>
      <c r="E67" s="305">
        <f>260358/1000000</f>
        <v>0.26035799999999998</v>
      </c>
      <c r="F67" s="288" t="s">
        <v>167</v>
      </c>
      <c r="G67" s="279">
        <f>G66</f>
        <v>38.189520000000002</v>
      </c>
      <c r="H67" s="288" t="s">
        <v>165</v>
      </c>
      <c r="I67" s="288" t="s">
        <v>168</v>
      </c>
      <c r="J67" s="275">
        <f>(E67*G67)</f>
        <v>9.9429470481599989</v>
      </c>
      <c r="K67" s="282" t="str">
        <f t="shared" si="1"/>
        <v>2020-21</v>
      </c>
    </row>
    <row r="68" spans="1:11" x14ac:dyDescent="0.35">
      <c r="A68" s="284" t="s">
        <v>163</v>
      </c>
      <c r="B68" s="92">
        <v>3</v>
      </c>
      <c r="C68" s="288" t="s">
        <v>164</v>
      </c>
      <c r="D68" s="288" t="s">
        <v>170</v>
      </c>
      <c r="E68" s="305">
        <f>3315174/1000000</f>
        <v>3.3151739999999998</v>
      </c>
      <c r="F68" s="288" t="s">
        <v>167</v>
      </c>
      <c r="G68" s="279">
        <f>G66</f>
        <v>38.189520000000002</v>
      </c>
      <c r="H68" s="288" t="s">
        <v>165</v>
      </c>
      <c r="I68" s="286" t="s">
        <v>168</v>
      </c>
      <c r="J68" s="275">
        <f>(E68*G68)</f>
        <v>126.60490377648</v>
      </c>
      <c r="K68" s="282" t="str">
        <f t="shared" si="1"/>
        <v>2020-21</v>
      </c>
    </row>
    <row r="69" spans="1:11" x14ac:dyDescent="0.35">
      <c r="A69" s="281" t="s">
        <v>107</v>
      </c>
      <c r="B69" s="98">
        <v>3</v>
      </c>
      <c r="C69" s="268" t="s">
        <v>155</v>
      </c>
      <c r="D69" s="268" t="s">
        <v>155</v>
      </c>
      <c r="I69" s="268" t="s">
        <v>138</v>
      </c>
      <c r="J69" s="275">
        <f>16920-((4983+23+4)+(1104)+(21+4+4+54+3))</f>
        <v>10720</v>
      </c>
      <c r="K69" s="282" t="str">
        <f t="shared" si="1"/>
        <v>2020-21</v>
      </c>
    </row>
    <row r="70" spans="1:11" x14ac:dyDescent="0.35">
      <c r="A70" s="148" t="s">
        <v>89</v>
      </c>
      <c r="B70" s="100">
        <v>0</v>
      </c>
      <c r="C70" s="99" t="s">
        <v>89</v>
      </c>
      <c r="D70" s="99" t="s">
        <v>89</v>
      </c>
      <c r="E70" s="148"/>
      <c r="F70" s="148"/>
      <c r="G70" s="148"/>
      <c r="H70" s="148"/>
      <c r="I70" s="265" t="s">
        <v>138</v>
      </c>
      <c r="J70" s="10">
        <f t="shared" si="0"/>
        <v>0</v>
      </c>
      <c r="K70" s="282" t="str">
        <f t="shared" si="1"/>
        <v>2020-21</v>
      </c>
    </row>
  </sheetData>
  <hyperlinks>
    <hyperlink ref="I15" r:id="rId1" display="Scottish Water - Sustainability Report 2019 (page 7/24)"/>
    <hyperlink ref="I34" r:id="rId2" display="Scottish Water - Sustainability Report 2019 (page 7/24)"/>
    <hyperlink ref="I54" r:id="rId3"/>
  </hyperlinks>
  <pageMargins left="0.7" right="0.7" top="0.75" bottom="0.75" header="0.3" footer="0.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K66"/>
  <sheetViews>
    <sheetView zoomScale="70" zoomScaleNormal="70" workbookViewId="0">
      <pane ySplit="1" topLeftCell="A2" activePane="bottomLeft" state="frozen"/>
      <selection pane="bottomLeft" activeCell="E27" sqref="E27"/>
    </sheetView>
  </sheetViews>
  <sheetFormatPr defaultRowHeight="14.5" x14ac:dyDescent="0.35"/>
  <cols>
    <col min="1" max="1" width="21.7265625" style="281" customWidth="1"/>
    <col min="2" max="2" width="11.7265625" style="281" customWidth="1"/>
    <col min="3" max="3" width="44.1796875" style="281" customWidth="1"/>
    <col min="4" max="4" width="25.7265625" style="281" customWidth="1"/>
    <col min="5" max="5" width="16.81640625" style="281" customWidth="1"/>
    <col min="6" max="6" width="10.81640625" style="281" customWidth="1"/>
    <col min="7" max="7" width="12.26953125" style="281" customWidth="1"/>
    <col min="8" max="8" width="16.81640625" style="281" customWidth="1"/>
    <col min="9" max="9" width="39.54296875" style="281" customWidth="1"/>
    <col min="10" max="10" width="15.81640625" style="281" customWidth="1"/>
    <col min="11" max="16384" width="8.7265625" style="281"/>
  </cols>
  <sheetData>
    <row r="1" spans="1:11" ht="15" thickBot="1" x14ac:dyDescent="0.4">
      <c r="A1" s="135" t="s">
        <v>0</v>
      </c>
      <c r="B1" s="85" t="s">
        <v>1</v>
      </c>
      <c r="C1" s="135" t="s">
        <v>2</v>
      </c>
      <c r="D1" s="135" t="s">
        <v>3</v>
      </c>
      <c r="E1" s="126" t="s">
        <v>4</v>
      </c>
      <c r="F1" s="135" t="s">
        <v>5</v>
      </c>
      <c r="G1" s="135" t="s">
        <v>6</v>
      </c>
      <c r="H1" s="135" t="s">
        <v>7</v>
      </c>
      <c r="I1" s="135" t="s">
        <v>8</v>
      </c>
      <c r="J1" s="103" t="s">
        <v>9</v>
      </c>
      <c r="K1" s="83" t="s">
        <v>87</v>
      </c>
    </row>
    <row r="2" spans="1:11" x14ac:dyDescent="0.35">
      <c r="A2" s="284" t="s">
        <v>10</v>
      </c>
      <c r="B2" s="285">
        <v>1</v>
      </c>
      <c r="C2" s="284" t="s">
        <v>11</v>
      </c>
      <c r="D2" s="284" t="s">
        <v>12</v>
      </c>
      <c r="E2" s="291">
        <f>12103478+169716+13483130</f>
        <v>25756324</v>
      </c>
      <c r="F2" s="284" t="s">
        <v>13</v>
      </c>
      <c r="G2" s="256">
        <v>0.18387000000000001</v>
      </c>
      <c r="H2" s="284" t="s">
        <v>14</v>
      </c>
      <c r="I2" s="284" t="s">
        <v>15</v>
      </c>
      <c r="J2" s="275">
        <f>(E2*G2)/1000</f>
        <v>4735.8152938799994</v>
      </c>
      <c r="K2" s="256" t="s">
        <v>151</v>
      </c>
    </row>
    <row r="3" spans="1:11" x14ac:dyDescent="0.35">
      <c r="A3" s="286" t="s">
        <v>10</v>
      </c>
      <c r="B3" s="287">
        <v>1</v>
      </c>
      <c r="C3" s="286" t="s">
        <v>11</v>
      </c>
      <c r="D3" s="286" t="s">
        <v>16</v>
      </c>
      <c r="E3" s="292">
        <v>1594731</v>
      </c>
      <c r="F3" s="286" t="s">
        <v>13</v>
      </c>
      <c r="G3" s="283">
        <f>$G$2</f>
        <v>0.18387000000000001</v>
      </c>
      <c r="H3" s="286" t="s">
        <v>14</v>
      </c>
      <c r="I3" s="286" t="s">
        <v>15</v>
      </c>
      <c r="J3" s="80">
        <f t="shared" ref="J3:J66" si="0">(E3*G3)/1000</f>
        <v>293.22318897000002</v>
      </c>
      <c r="K3" s="282" t="str">
        <f>$K$2</f>
        <v>2019-20</v>
      </c>
    </row>
    <row r="4" spans="1:11" x14ac:dyDescent="0.35">
      <c r="A4" s="253" t="s">
        <v>10</v>
      </c>
      <c r="B4" s="95">
        <v>1</v>
      </c>
      <c r="C4" s="253" t="s">
        <v>17</v>
      </c>
      <c r="D4" s="253" t="s">
        <v>18</v>
      </c>
      <c r="E4" s="111"/>
      <c r="F4" s="253" t="s">
        <v>19</v>
      </c>
      <c r="G4" s="253">
        <v>1430</v>
      </c>
      <c r="H4" s="253" t="s">
        <v>20</v>
      </c>
      <c r="I4" s="253" t="s">
        <v>21</v>
      </c>
      <c r="J4" s="275">
        <f t="shared" si="0"/>
        <v>0</v>
      </c>
      <c r="K4" s="282" t="str">
        <f t="shared" ref="K4:K66" si="1">$K$2</f>
        <v>2019-20</v>
      </c>
    </row>
    <row r="5" spans="1:11" x14ac:dyDescent="0.35">
      <c r="A5" s="253" t="s">
        <v>10</v>
      </c>
      <c r="B5" s="95">
        <v>1</v>
      </c>
      <c r="C5" s="253" t="s">
        <v>17</v>
      </c>
      <c r="D5" s="253" t="s">
        <v>22</v>
      </c>
      <c r="E5" s="113"/>
      <c r="F5" s="253" t="s">
        <v>19</v>
      </c>
      <c r="G5" s="133">
        <v>2088</v>
      </c>
      <c r="H5" s="253" t="s">
        <v>20</v>
      </c>
      <c r="I5" s="253" t="s">
        <v>21</v>
      </c>
      <c r="J5" s="275">
        <f t="shared" si="0"/>
        <v>0</v>
      </c>
      <c r="K5" s="282" t="str">
        <f t="shared" si="1"/>
        <v>2019-20</v>
      </c>
    </row>
    <row r="6" spans="1:11" x14ac:dyDescent="0.35">
      <c r="A6" s="253" t="s">
        <v>10</v>
      </c>
      <c r="B6" s="95">
        <v>1</v>
      </c>
      <c r="C6" s="253" t="s">
        <v>17</v>
      </c>
      <c r="D6" s="253" t="s">
        <v>23</v>
      </c>
      <c r="E6" s="119">
        <v>6.5299999999999994</v>
      </c>
      <c r="F6" s="253" t="s">
        <v>19</v>
      </c>
      <c r="G6" s="133">
        <v>3992</v>
      </c>
      <c r="H6" s="253" t="s">
        <v>20</v>
      </c>
      <c r="I6" s="253" t="s">
        <v>21</v>
      </c>
      <c r="J6" s="275">
        <f t="shared" si="0"/>
        <v>26.06776</v>
      </c>
      <c r="K6" s="282" t="str">
        <f t="shared" si="1"/>
        <v>2019-20</v>
      </c>
    </row>
    <row r="7" spans="1:11" x14ac:dyDescent="0.35">
      <c r="A7" s="253" t="s">
        <v>10</v>
      </c>
      <c r="B7" s="95">
        <v>1</v>
      </c>
      <c r="C7" s="253" t="s">
        <v>17</v>
      </c>
      <c r="D7" s="253" t="s">
        <v>24</v>
      </c>
      <c r="E7" s="119">
        <v>43.099999999999994</v>
      </c>
      <c r="F7" s="253" t="s">
        <v>19</v>
      </c>
      <c r="G7" s="133">
        <v>1774</v>
      </c>
      <c r="H7" s="253" t="s">
        <v>20</v>
      </c>
      <c r="I7" s="253" t="s">
        <v>21</v>
      </c>
      <c r="J7" s="275">
        <f t="shared" si="0"/>
        <v>76.459399999999988</v>
      </c>
      <c r="K7" s="282" t="str">
        <f t="shared" si="1"/>
        <v>2019-20</v>
      </c>
    </row>
    <row r="8" spans="1:11" x14ac:dyDescent="0.35">
      <c r="A8" s="253" t="s">
        <v>10</v>
      </c>
      <c r="B8" s="95">
        <v>1</v>
      </c>
      <c r="C8" s="253" t="s">
        <v>17</v>
      </c>
      <c r="D8" s="253" t="s">
        <v>25</v>
      </c>
      <c r="E8" s="113"/>
      <c r="F8" s="253" t="s">
        <v>19</v>
      </c>
      <c r="G8" s="253">
        <v>1810</v>
      </c>
      <c r="H8" s="253" t="s">
        <v>20</v>
      </c>
      <c r="I8" s="253" t="s">
        <v>21</v>
      </c>
      <c r="J8" s="275">
        <f t="shared" si="0"/>
        <v>0</v>
      </c>
      <c r="K8" s="282" t="str">
        <f t="shared" si="1"/>
        <v>2019-20</v>
      </c>
    </row>
    <row r="9" spans="1:11" x14ac:dyDescent="0.35">
      <c r="A9" s="265" t="s">
        <v>10</v>
      </c>
      <c r="B9" s="266">
        <v>1</v>
      </c>
      <c r="C9" s="265" t="s">
        <v>17</v>
      </c>
      <c r="D9" s="265" t="s">
        <v>26</v>
      </c>
      <c r="E9" s="116"/>
      <c r="F9" s="265" t="s">
        <v>19</v>
      </c>
      <c r="G9" s="265">
        <v>2729</v>
      </c>
      <c r="H9" s="265" t="s">
        <v>20</v>
      </c>
      <c r="I9" s="265" t="s">
        <v>27</v>
      </c>
      <c r="J9" s="80">
        <f t="shared" si="0"/>
        <v>0</v>
      </c>
      <c r="K9" s="282" t="str">
        <f t="shared" si="1"/>
        <v>2019-20</v>
      </c>
    </row>
    <row r="10" spans="1:11" x14ac:dyDescent="0.35">
      <c r="A10" s="284" t="s">
        <v>28</v>
      </c>
      <c r="B10" s="92">
        <v>1</v>
      </c>
      <c r="C10" s="288" t="s">
        <v>29</v>
      </c>
      <c r="D10" s="288" t="s">
        <v>30</v>
      </c>
      <c r="E10" s="271"/>
      <c r="F10" s="288" t="s">
        <v>31</v>
      </c>
      <c r="G10" s="259">
        <v>2.1680199999999998</v>
      </c>
      <c r="H10" s="288" t="s">
        <v>32</v>
      </c>
      <c r="I10" s="288" t="s">
        <v>33</v>
      </c>
      <c r="J10" s="275">
        <f t="shared" si="0"/>
        <v>0</v>
      </c>
      <c r="K10" s="282" t="str">
        <f t="shared" si="1"/>
        <v>2019-20</v>
      </c>
    </row>
    <row r="11" spans="1:11" x14ac:dyDescent="0.35">
      <c r="A11" s="286" t="s">
        <v>28</v>
      </c>
      <c r="B11" s="287">
        <v>1</v>
      </c>
      <c r="C11" s="286" t="s">
        <v>29</v>
      </c>
      <c r="D11" s="286" t="s">
        <v>34</v>
      </c>
      <c r="E11" s="292">
        <f>588.95+50.85+226.6+212.85+539.19+263.04</f>
        <v>1881.48</v>
      </c>
      <c r="F11" s="286" t="s">
        <v>31</v>
      </c>
      <c r="G11" s="258">
        <v>2.54603</v>
      </c>
      <c r="H11" s="286" t="s">
        <v>32</v>
      </c>
      <c r="I11" s="286" t="s">
        <v>33</v>
      </c>
      <c r="J11" s="80">
        <f t="shared" si="0"/>
        <v>4.7903045244000007</v>
      </c>
      <c r="K11" s="282" t="str">
        <f t="shared" si="1"/>
        <v>2019-20</v>
      </c>
    </row>
    <row r="12" spans="1:11" x14ac:dyDescent="0.35">
      <c r="A12" s="253" t="s">
        <v>35</v>
      </c>
      <c r="B12" s="98">
        <v>2</v>
      </c>
      <c r="C12" s="268" t="s">
        <v>36</v>
      </c>
      <c r="D12" s="253" t="s">
        <v>93</v>
      </c>
      <c r="E12" s="291">
        <f>3294730+115232+41863</f>
        <v>3451825</v>
      </c>
      <c r="F12" s="268" t="s">
        <v>13</v>
      </c>
      <c r="G12" s="145">
        <v>0.23313999999999999</v>
      </c>
      <c r="H12" s="268" t="s">
        <v>14</v>
      </c>
      <c r="I12" s="268" t="s">
        <v>37</v>
      </c>
      <c r="J12" s="275">
        <f t="shared" si="0"/>
        <v>804.75848049999991</v>
      </c>
      <c r="K12" s="282" t="str">
        <f t="shared" si="1"/>
        <v>2019-20</v>
      </c>
    </row>
    <row r="13" spans="1:11" x14ac:dyDescent="0.35">
      <c r="A13" s="253" t="s">
        <v>35</v>
      </c>
      <c r="B13" s="98">
        <v>2</v>
      </c>
      <c r="C13" s="268" t="s">
        <v>36</v>
      </c>
      <c r="D13" s="253" t="s">
        <v>94</v>
      </c>
      <c r="E13" s="291">
        <v>536610</v>
      </c>
      <c r="F13" s="268" t="s">
        <v>13</v>
      </c>
      <c r="G13" s="132">
        <f>$G$12</f>
        <v>0.23313999999999999</v>
      </c>
      <c r="H13" s="268" t="s">
        <v>14</v>
      </c>
      <c r="I13" s="268" t="s">
        <v>37</v>
      </c>
      <c r="J13" s="275">
        <f t="shared" si="0"/>
        <v>125.10525539999999</v>
      </c>
      <c r="K13" s="282" t="str">
        <f t="shared" si="1"/>
        <v>2019-20</v>
      </c>
    </row>
    <row r="14" spans="1:11" x14ac:dyDescent="0.35">
      <c r="A14" s="265" t="s">
        <v>35</v>
      </c>
      <c r="B14" s="266">
        <v>2</v>
      </c>
      <c r="C14" s="265" t="s">
        <v>36</v>
      </c>
      <c r="D14" s="265" t="s">
        <v>95</v>
      </c>
      <c r="E14" s="292">
        <v>291006</v>
      </c>
      <c r="F14" s="265" t="s">
        <v>13</v>
      </c>
      <c r="G14" s="263">
        <f>$G$12</f>
        <v>0.23313999999999999</v>
      </c>
      <c r="H14" s="265" t="s">
        <v>14</v>
      </c>
      <c r="I14" s="265" t="s">
        <v>37</v>
      </c>
      <c r="J14" s="80">
        <f t="shared" si="0"/>
        <v>67.845138840000004</v>
      </c>
      <c r="K14" s="282" t="str">
        <f t="shared" si="1"/>
        <v>2019-20</v>
      </c>
    </row>
    <row r="15" spans="1:11" x14ac:dyDescent="0.35">
      <c r="A15" s="284" t="s">
        <v>38</v>
      </c>
      <c r="B15" s="285">
        <v>3</v>
      </c>
      <c r="C15" s="288" t="s">
        <v>39</v>
      </c>
      <c r="D15" s="97" t="s">
        <v>96</v>
      </c>
      <c r="E15" s="291">
        <v>31396</v>
      </c>
      <c r="F15" s="288" t="s">
        <v>40</v>
      </c>
      <c r="G15" s="259">
        <v>0.11</v>
      </c>
      <c r="H15" s="288" t="s">
        <v>41</v>
      </c>
      <c r="I15" s="301" t="s">
        <v>154</v>
      </c>
      <c r="J15" s="10">
        <f t="shared" si="0"/>
        <v>3.45356</v>
      </c>
      <c r="K15" s="282" t="str">
        <f t="shared" si="1"/>
        <v>2019-20</v>
      </c>
    </row>
    <row r="16" spans="1:11" x14ac:dyDescent="0.35">
      <c r="A16" s="99" t="s">
        <v>43</v>
      </c>
      <c r="B16" s="100">
        <v>3</v>
      </c>
      <c r="C16" s="99" t="s">
        <v>44</v>
      </c>
      <c r="D16" s="97" t="s">
        <v>96</v>
      </c>
      <c r="E16" s="114">
        <f>SUM(E12:E14)</f>
        <v>4279441</v>
      </c>
      <c r="F16" s="99" t="s">
        <v>13</v>
      </c>
      <c r="G16" s="163">
        <v>2.0049999999999998E-2</v>
      </c>
      <c r="H16" s="99" t="s">
        <v>14</v>
      </c>
      <c r="I16" s="99" t="s">
        <v>45</v>
      </c>
      <c r="J16" s="10">
        <f t="shared" si="0"/>
        <v>85.802792049999994</v>
      </c>
      <c r="K16" s="282" t="str">
        <f t="shared" si="1"/>
        <v>2019-20</v>
      </c>
    </row>
    <row r="17" spans="1:11" x14ac:dyDescent="0.35">
      <c r="A17" s="284" t="s">
        <v>46</v>
      </c>
      <c r="B17" s="285">
        <v>3</v>
      </c>
      <c r="C17" s="289" t="s">
        <v>99</v>
      </c>
      <c r="D17" s="288" t="s">
        <v>98</v>
      </c>
      <c r="E17" s="127"/>
      <c r="F17" s="288" t="s">
        <v>47</v>
      </c>
      <c r="G17" s="142">
        <v>458.17630000000003</v>
      </c>
      <c r="H17" s="288" t="s">
        <v>48</v>
      </c>
      <c r="I17" s="288" t="s">
        <v>49</v>
      </c>
      <c r="J17" s="275">
        <f t="shared" si="0"/>
        <v>0</v>
      </c>
      <c r="K17" s="282" t="str">
        <f t="shared" si="1"/>
        <v>2019-20</v>
      </c>
    </row>
    <row r="18" spans="1:11" x14ac:dyDescent="0.35">
      <c r="A18" s="284" t="s">
        <v>46</v>
      </c>
      <c r="B18" s="285">
        <v>3</v>
      </c>
      <c r="C18" s="289" t="s">
        <v>99</v>
      </c>
      <c r="D18" s="288" t="s">
        <v>103</v>
      </c>
      <c r="E18" s="127"/>
      <c r="F18" s="288" t="s">
        <v>47</v>
      </c>
      <c r="G18" s="142">
        <v>21.316700000000001</v>
      </c>
      <c r="H18" s="288" t="s">
        <v>48</v>
      </c>
      <c r="I18" s="288" t="s">
        <v>49</v>
      </c>
      <c r="J18" s="275">
        <f t="shared" si="0"/>
        <v>0</v>
      </c>
      <c r="K18" s="282" t="str">
        <f t="shared" si="1"/>
        <v>2019-20</v>
      </c>
    </row>
    <row r="19" spans="1:11" x14ac:dyDescent="0.35">
      <c r="A19" s="284" t="s">
        <v>46</v>
      </c>
      <c r="B19" s="285">
        <v>3</v>
      </c>
      <c r="C19" s="289" t="s">
        <v>99</v>
      </c>
      <c r="D19" s="288" t="s">
        <v>108</v>
      </c>
      <c r="E19" s="124">
        <v>7.8</v>
      </c>
      <c r="F19" s="288" t="s">
        <v>47</v>
      </c>
      <c r="G19" s="142">
        <v>21.316700000000001</v>
      </c>
      <c r="H19" s="288" t="s">
        <v>48</v>
      </c>
      <c r="I19" s="288" t="s">
        <v>49</v>
      </c>
      <c r="J19" s="275">
        <f t="shared" si="0"/>
        <v>0.16627026</v>
      </c>
      <c r="K19" s="282" t="str">
        <f t="shared" si="1"/>
        <v>2019-20</v>
      </c>
    </row>
    <row r="20" spans="1:11" x14ac:dyDescent="0.35">
      <c r="A20" s="284" t="s">
        <v>46</v>
      </c>
      <c r="B20" s="285">
        <v>3</v>
      </c>
      <c r="C20" s="289" t="s">
        <v>100</v>
      </c>
      <c r="D20" s="288" t="s">
        <v>97</v>
      </c>
      <c r="E20" s="124">
        <v>3.5920000000000001</v>
      </c>
      <c r="F20" s="288" t="s">
        <v>47</v>
      </c>
      <c r="G20" s="155">
        <f>G17</f>
        <v>458.17630000000003</v>
      </c>
      <c r="H20" s="288" t="s">
        <v>48</v>
      </c>
      <c r="I20" s="288" t="s">
        <v>49</v>
      </c>
      <c r="J20" s="275">
        <f t="shared" si="0"/>
        <v>1.6457692696000001</v>
      </c>
      <c r="K20" s="282" t="str">
        <f t="shared" si="1"/>
        <v>2019-20</v>
      </c>
    </row>
    <row r="21" spans="1:11" x14ac:dyDescent="0.35">
      <c r="A21" s="284" t="s">
        <v>46</v>
      </c>
      <c r="B21" s="285">
        <v>3</v>
      </c>
      <c r="C21" s="289" t="s">
        <v>100</v>
      </c>
      <c r="D21" s="284" t="s">
        <v>109</v>
      </c>
      <c r="E21" s="269">
        <v>44.474243800437193</v>
      </c>
      <c r="F21" s="288" t="s">
        <v>47</v>
      </c>
      <c r="G21" s="278">
        <f>G19</f>
        <v>21.316700000000001</v>
      </c>
      <c r="H21" s="288" t="s">
        <v>48</v>
      </c>
      <c r="I21" s="288" t="s">
        <v>49</v>
      </c>
      <c r="J21" s="275">
        <f t="shared" si="0"/>
        <v>0.94804411282077961</v>
      </c>
      <c r="K21" s="282" t="str">
        <f t="shared" si="1"/>
        <v>2019-20</v>
      </c>
    </row>
    <row r="22" spans="1:11" x14ac:dyDescent="0.35">
      <c r="A22" s="284" t="s">
        <v>46</v>
      </c>
      <c r="B22" s="285">
        <v>3</v>
      </c>
      <c r="C22" s="289" t="s">
        <v>100</v>
      </c>
      <c r="D22" s="284" t="s">
        <v>110</v>
      </c>
      <c r="E22" s="124">
        <v>148.63375619956275</v>
      </c>
      <c r="F22" s="288" t="s">
        <v>47</v>
      </c>
      <c r="G22" s="155">
        <f>G18</f>
        <v>21.316700000000001</v>
      </c>
      <c r="H22" s="288" t="s">
        <v>48</v>
      </c>
      <c r="I22" s="288" t="s">
        <v>49</v>
      </c>
      <c r="J22" s="275">
        <f t="shared" si="0"/>
        <v>3.1683811907792196</v>
      </c>
      <c r="K22" s="282" t="str">
        <f t="shared" si="1"/>
        <v>2019-20</v>
      </c>
    </row>
    <row r="23" spans="1:11" x14ac:dyDescent="0.35">
      <c r="A23" s="284" t="s">
        <v>46</v>
      </c>
      <c r="B23" s="285">
        <v>3</v>
      </c>
      <c r="C23" s="289" t="s">
        <v>100</v>
      </c>
      <c r="D23" s="284" t="s">
        <v>50</v>
      </c>
      <c r="E23" s="124">
        <v>31.542000004999998</v>
      </c>
      <c r="F23" s="288" t="s">
        <v>47</v>
      </c>
      <c r="G23" s="297">
        <v>10.203900000000001</v>
      </c>
      <c r="H23" s="288" t="s">
        <v>48</v>
      </c>
      <c r="I23" s="288" t="s">
        <v>49</v>
      </c>
      <c r="J23" s="275">
        <f t="shared" si="0"/>
        <v>0.32185141385101951</v>
      </c>
      <c r="K23" s="282" t="str">
        <f t="shared" si="1"/>
        <v>2019-20</v>
      </c>
    </row>
    <row r="24" spans="1:11" x14ac:dyDescent="0.35">
      <c r="A24" s="284" t="s">
        <v>46</v>
      </c>
      <c r="B24" s="285">
        <v>3</v>
      </c>
      <c r="C24" s="289" t="s">
        <v>100</v>
      </c>
      <c r="D24" s="284" t="s">
        <v>51</v>
      </c>
      <c r="E24" s="269">
        <v>2.7520000010000003</v>
      </c>
      <c r="F24" s="288" t="s">
        <v>47</v>
      </c>
      <c r="G24" s="297">
        <v>21.316700000000001</v>
      </c>
      <c r="H24" s="288" t="s">
        <v>48</v>
      </c>
      <c r="I24" s="288" t="s">
        <v>52</v>
      </c>
      <c r="J24" s="275">
        <f t="shared" si="0"/>
        <v>5.8663558421316708E-2</v>
      </c>
      <c r="K24" s="282" t="str">
        <f t="shared" si="1"/>
        <v>2019-20</v>
      </c>
    </row>
    <row r="25" spans="1:11" x14ac:dyDescent="0.35">
      <c r="A25" s="284" t="s">
        <v>46</v>
      </c>
      <c r="B25" s="285">
        <v>3</v>
      </c>
      <c r="C25" s="289" t="s">
        <v>100</v>
      </c>
      <c r="D25" s="284" t="s">
        <v>53</v>
      </c>
      <c r="E25" s="269">
        <v>11.057500000999999</v>
      </c>
      <c r="F25" s="288" t="s">
        <v>47</v>
      </c>
      <c r="G25" s="297">
        <v>21.316700000000001</v>
      </c>
      <c r="H25" s="288" t="s">
        <v>48</v>
      </c>
      <c r="I25" s="288" t="s">
        <v>54</v>
      </c>
      <c r="J25" s="275">
        <f t="shared" si="0"/>
        <v>0.2357094102713167</v>
      </c>
      <c r="K25" s="282" t="str">
        <f t="shared" si="1"/>
        <v>2019-20</v>
      </c>
    </row>
    <row r="26" spans="1:11" x14ac:dyDescent="0.35">
      <c r="A26" s="284" t="s">
        <v>46</v>
      </c>
      <c r="B26" s="285">
        <v>3</v>
      </c>
      <c r="C26" s="289" t="s">
        <v>100</v>
      </c>
      <c r="D26" s="107" t="s">
        <v>55</v>
      </c>
      <c r="E26" s="269">
        <v>6.6099999999999994</v>
      </c>
      <c r="F26" s="288" t="s">
        <v>47</v>
      </c>
      <c r="G26" s="297">
        <v>21.316700000000001</v>
      </c>
      <c r="H26" s="288" t="s">
        <v>48</v>
      </c>
      <c r="I26" s="288" t="s">
        <v>54</v>
      </c>
      <c r="J26" s="275">
        <f t="shared" si="0"/>
        <v>0.14090338699999999</v>
      </c>
      <c r="K26" s="282" t="str">
        <f t="shared" si="1"/>
        <v>2019-20</v>
      </c>
    </row>
    <row r="27" spans="1:11" x14ac:dyDescent="0.35">
      <c r="A27" s="284" t="s">
        <v>46</v>
      </c>
      <c r="B27" s="285">
        <v>3</v>
      </c>
      <c r="C27" s="289" t="s">
        <v>100</v>
      </c>
      <c r="D27" s="107" t="s">
        <v>88</v>
      </c>
      <c r="E27" s="111"/>
      <c r="F27" s="288" t="s">
        <v>47</v>
      </c>
      <c r="G27" s="297">
        <v>21.316700000000001</v>
      </c>
      <c r="H27" s="288" t="s">
        <v>48</v>
      </c>
      <c r="I27" s="288" t="s">
        <v>54</v>
      </c>
      <c r="J27" s="275">
        <f t="shared" si="0"/>
        <v>0</v>
      </c>
      <c r="K27" s="282" t="str">
        <f t="shared" si="1"/>
        <v>2019-20</v>
      </c>
    </row>
    <row r="28" spans="1:11" x14ac:dyDescent="0.35">
      <c r="A28" s="286" t="s">
        <v>46</v>
      </c>
      <c r="B28" s="287">
        <v>3</v>
      </c>
      <c r="C28" s="290" t="s">
        <v>100</v>
      </c>
      <c r="D28" s="286" t="s">
        <v>92</v>
      </c>
      <c r="E28" s="121">
        <v>12.014844799999999</v>
      </c>
      <c r="F28" s="286" t="s">
        <v>47</v>
      </c>
      <c r="G28" s="158">
        <v>21.316700000000001</v>
      </c>
      <c r="H28" s="286" t="s">
        <v>48</v>
      </c>
      <c r="I28" s="286" t="s">
        <v>56</v>
      </c>
      <c r="J28" s="80">
        <f t="shared" si="0"/>
        <v>0.25611684214816</v>
      </c>
      <c r="K28" s="282" t="str">
        <f t="shared" si="1"/>
        <v>2019-20</v>
      </c>
    </row>
    <row r="29" spans="1:11" x14ac:dyDescent="0.35">
      <c r="A29" s="284" t="s">
        <v>46</v>
      </c>
      <c r="B29" s="285">
        <v>3</v>
      </c>
      <c r="C29" s="289" t="s">
        <v>125</v>
      </c>
      <c r="D29" s="284" t="s">
        <v>98</v>
      </c>
      <c r="E29" s="269">
        <v>8.5361999999999938</v>
      </c>
      <c r="F29" s="288" t="s">
        <v>47</v>
      </c>
      <c r="G29" s="149">
        <v>437.37189999999998</v>
      </c>
      <c r="H29" s="288" t="s">
        <v>48</v>
      </c>
      <c r="I29" s="288" t="s">
        <v>49</v>
      </c>
      <c r="J29" s="275">
        <f t="shared" si="0"/>
        <v>3.7334940127799974</v>
      </c>
      <c r="K29" s="282" t="str">
        <f t="shared" si="1"/>
        <v>2019-20</v>
      </c>
    </row>
    <row r="30" spans="1:11" x14ac:dyDescent="0.35">
      <c r="A30" s="284" t="s">
        <v>46</v>
      </c>
      <c r="B30" s="285">
        <v>3</v>
      </c>
      <c r="C30" s="289" t="s">
        <v>126</v>
      </c>
      <c r="D30" s="288" t="s">
        <v>108</v>
      </c>
      <c r="E30" s="269">
        <v>60.692382000000002</v>
      </c>
      <c r="F30" s="288" t="s">
        <v>47</v>
      </c>
      <c r="G30" s="154">
        <f>G19</f>
        <v>21.316700000000001</v>
      </c>
      <c r="H30" s="288" t="s">
        <v>48</v>
      </c>
      <c r="I30" s="288" t="s">
        <v>49</v>
      </c>
      <c r="J30" s="275">
        <f t="shared" si="0"/>
        <v>1.2937612993794001</v>
      </c>
      <c r="K30" s="282" t="str">
        <f t="shared" si="1"/>
        <v>2019-20</v>
      </c>
    </row>
    <row r="31" spans="1:11" x14ac:dyDescent="0.35">
      <c r="A31" s="284" t="s">
        <v>46</v>
      </c>
      <c r="B31" s="285">
        <v>3</v>
      </c>
      <c r="C31" s="289" t="s">
        <v>126</v>
      </c>
      <c r="D31" s="284" t="s">
        <v>102</v>
      </c>
      <c r="E31" s="269">
        <v>18.738</v>
      </c>
      <c r="F31" s="288" t="s">
        <v>47</v>
      </c>
      <c r="G31" s="5">
        <f>G23</f>
        <v>10.203900000000001</v>
      </c>
      <c r="H31" s="288" t="s">
        <v>48</v>
      </c>
      <c r="I31" s="288" t="s">
        <v>49</v>
      </c>
      <c r="J31" s="275">
        <f t="shared" si="0"/>
        <v>0.1912006782</v>
      </c>
      <c r="K31" s="282" t="str">
        <f t="shared" si="1"/>
        <v>2019-20</v>
      </c>
    </row>
    <row r="32" spans="1:11" x14ac:dyDescent="0.35">
      <c r="A32" s="286" t="s">
        <v>46</v>
      </c>
      <c r="B32" s="287">
        <v>3</v>
      </c>
      <c r="C32" s="290" t="s">
        <v>126</v>
      </c>
      <c r="D32" s="286" t="s">
        <v>103</v>
      </c>
      <c r="E32" s="121">
        <f>16.133418+2</f>
        <v>18.133417999999999</v>
      </c>
      <c r="F32" s="286" t="s">
        <v>47</v>
      </c>
      <c r="G32" s="134">
        <f>$G$18</f>
        <v>21.316700000000001</v>
      </c>
      <c r="H32" s="286" t="s">
        <v>48</v>
      </c>
      <c r="I32" s="286" t="s">
        <v>49</v>
      </c>
      <c r="J32" s="80">
        <f t="shared" si="0"/>
        <v>0.38654463148059998</v>
      </c>
      <c r="K32" s="282" t="str">
        <f t="shared" si="1"/>
        <v>2019-20</v>
      </c>
    </row>
    <row r="33" spans="1:11" x14ac:dyDescent="0.35">
      <c r="A33" s="284" t="s">
        <v>46</v>
      </c>
      <c r="B33" s="95">
        <v>3</v>
      </c>
      <c r="C33" s="253" t="s">
        <v>101</v>
      </c>
      <c r="D33" s="253" t="s">
        <v>57</v>
      </c>
      <c r="E33" s="111"/>
      <c r="F33" s="268" t="s">
        <v>47</v>
      </c>
      <c r="G33" s="150"/>
      <c r="H33" s="268" t="s">
        <v>48</v>
      </c>
      <c r="I33" s="268" t="s">
        <v>58</v>
      </c>
      <c r="J33" s="275">
        <f t="shared" si="0"/>
        <v>0</v>
      </c>
      <c r="K33" s="282" t="str">
        <f t="shared" si="1"/>
        <v>2019-20</v>
      </c>
    </row>
    <row r="34" spans="1:11" x14ac:dyDescent="0.35">
      <c r="A34" s="286" t="s">
        <v>46</v>
      </c>
      <c r="B34" s="287">
        <v>3</v>
      </c>
      <c r="C34" s="286" t="s">
        <v>59</v>
      </c>
      <c r="D34" s="286" t="s">
        <v>104</v>
      </c>
      <c r="E34" s="115">
        <f>E15*0.95</f>
        <v>29826.199999999997</v>
      </c>
      <c r="F34" s="286" t="s">
        <v>40</v>
      </c>
      <c r="G34" s="49">
        <v>0.23</v>
      </c>
      <c r="H34" s="286" t="s">
        <v>41</v>
      </c>
      <c r="I34" s="301" t="s">
        <v>154</v>
      </c>
      <c r="J34" s="80">
        <f t="shared" si="0"/>
        <v>6.8600259999999995</v>
      </c>
      <c r="K34" s="282" t="str">
        <f t="shared" si="1"/>
        <v>2019-20</v>
      </c>
    </row>
    <row r="35" spans="1:11" x14ac:dyDescent="0.35">
      <c r="A35" s="253" t="s">
        <v>61</v>
      </c>
      <c r="B35" s="95">
        <v>3</v>
      </c>
      <c r="C35" s="268" t="s">
        <v>62</v>
      </c>
      <c r="D35" s="253" t="s">
        <v>130</v>
      </c>
      <c r="E35" s="291">
        <v>28830.799999999999</v>
      </c>
      <c r="F35" s="268" t="s">
        <v>63</v>
      </c>
      <c r="G35" s="276">
        <v>0.27583999999999997</v>
      </c>
      <c r="H35" s="253" t="s">
        <v>64</v>
      </c>
      <c r="I35" s="268" t="s">
        <v>131</v>
      </c>
      <c r="J35" s="275">
        <f t="shared" si="0"/>
        <v>7.9526878719999985</v>
      </c>
      <c r="K35" s="282" t="str">
        <f t="shared" si="1"/>
        <v>2019-20</v>
      </c>
    </row>
    <row r="36" spans="1:11" x14ac:dyDescent="0.35">
      <c r="A36" s="253" t="s">
        <v>61</v>
      </c>
      <c r="B36" s="95">
        <v>3</v>
      </c>
      <c r="C36" s="268" t="s">
        <v>62</v>
      </c>
      <c r="D36" s="253" t="s">
        <v>129</v>
      </c>
      <c r="E36" s="291">
        <v>0</v>
      </c>
      <c r="F36" s="268" t="s">
        <v>63</v>
      </c>
      <c r="G36" s="276">
        <v>0.18245</v>
      </c>
      <c r="H36" s="253" t="s">
        <v>64</v>
      </c>
      <c r="I36" s="268" t="s">
        <v>128</v>
      </c>
      <c r="J36" s="275">
        <f t="shared" si="0"/>
        <v>0</v>
      </c>
      <c r="K36" s="282" t="str">
        <f t="shared" si="1"/>
        <v>2019-20</v>
      </c>
    </row>
    <row r="37" spans="1:11" x14ac:dyDescent="0.35">
      <c r="A37" s="253" t="s">
        <v>61</v>
      </c>
      <c r="B37" s="95">
        <v>3</v>
      </c>
      <c r="C37" s="268" t="s">
        <v>62</v>
      </c>
      <c r="D37" s="253" t="s">
        <v>66</v>
      </c>
      <c r="E37" s="291">
        <v>16464</v>
      </c>
      <c r="F37" s="268" t="s">
        <v>63</v>
      </c>
      <c r="G37" s="295">
        <v>0.30029</v>
      </c>
      <c r="H37" s="253" t="s">
        <v>64</v>
      </c>
      <c r="I37" s="268" t="s">
        <v>65</v>
      </c>
      <c r="J37" s="275">
        <f t="shared" si="0"/>
        <v>4.94397456</v>
      </c>
      <c r="K37" s="282" t="str">
        <f t="shared" si="1"/>
        <v>2019-20</v>
      </c>
    </row>
    <row r="38" spans="1:11" x14ac:dyDescent="0.35">
      <c r="A38" s="253" t="s">
        <v>61</v>
      </c>
      <c r="B38" s="95">
        <v>3</v>
      </c>
      <c r="C38" s="268" t="s">
        <v>62</v>
      </c>
      <c r="D38" s="253" t="s">
        <v>67</v>
      </c>
      <c r="E38" s="291">
        <v>2838</v>
      </c>
      <c r="F38" s="268" t="s">
        <v>63</v>
      </c>
      <c r="G38" s="276">
        <v>0.26774999999999999</v>
      </c>
      <c r="H38" s="253" t="s">
        <v>64</v>
      </c>
      <c r="I38" s="268" t="s">
        <v>65</v>
      </c>
      <c r="J38" s="275">
        <f t="shared" si="0"/>
        <v>0.75987450000000001</v>
      </c>
      <c r="K38" s="282" t="str">
        <f t="shared" si="1"/>
        <v>2019-20</v>
      </c>
    </row>
    <row r="39" spans="1:11" x14ac:dyDescent="0.35">
      <c r="A39" s="253" t="s">
        <v>61</v>
      </c>
      <c r="B39" s="95">
        <v>3</v>
      </c>
      <c r="C39" s="268" t="s">
        <v>62</v>
      </c>
      <c r="D39" s="253" t="s">
        <v>68</v>
      </c>
      <c r="E39" s="291">
        <v>0</v>
      </c>
      <c r="F39" s="268" t="s">
        <v>63</v>
      </c>
      <c r="G39" s="276">
        <v>0.17216000000000001</v>
      </c>
      <c r="H39" s="253" t="s">
        <v>64</v>
      </c>
      <c r="I39" s="268" t="s">
        <v>65</v>
      </c>
      <c r="J39" s="275">
        <f t="shared" si="0"/>
        <v>0</v>
      </c>
      <c r="K39" s="282" t="str">
        <f t="shared" si="1"/>
        <v>2019-20</v>
      </c>
    </row>
    <row r="40" spans="1:11" x14ac:dyDescent="0.35">
      <c r="A40" s="253" t="s">
        <v>61</v>
      </c>
      <c r="B40" s="95">
        <v>3</v>
      </c>
      <c r="C40" s="268" t="s">
        <v>62</v>
      </c>
      <c r="D40" s="253" t="s">
        <v>153</v>
      </c>
      <c r="E40" s="291">
        <v>33308.992782000001</v>
      </c>
      <c r="F40" s="268" t="s">
        <v>70</v>
      </c>
      <c r="G40" s="276">
        <v>0.31191000000000002</v>
      </c>
      <c r="H40" s="253" t="s">
        <v>83</v>
      </c>
      <c r="I40" s="268" t="s">
        <v>142</v>
      </c>
      <c r="J40" s="275">
        <f t="shared" si="0"/>
        <v>10.389407938633621</v>
      </c>
      <c r="K40" s="282" t="str">
        <f t="shared" si="1"/>
        <v>2019-20</v>
      </c>
    </row>
    <row r="41" spans="1:11" x14ac:dyDescent="0.35">
      <c r="A41" s="253" t="s">
        <v>61</v>
      </c>
      <c r="B41" s="95">
        <v>3</v>
      </c>
      <c r="C41" s="268" t="s">
        <v>62</v>
      </c>
      <c r="D41" s="253" t="s">
        <v>105</v>
      </c>
      <c r="E41" s="291">
        <v>96140.040391999981</v>
      </c>
      <c r="F41" s="268" t="s">
        <v>70</v>
      </c>
      <c r="G41" s="276">
        <v>2.7320000000000001E-2</v>
      </c>
      <c r="H41" s="253" t="s">
        <v>72</v>
      </c>
      <c r="I41" s="268" t="s">
        <v>143</v>
      </c>
      <c r="J41" s="275">
        <f t="shared" si="0"/>
        <v>2.6265459035094394</v>
      </c>
      <c r="K41" s="282" t="str">
        <f t="shared" si="1"/>
        <v>2019-20</v>
      </c>
    </row>
    <row r="42" spans="1:11" x14ac:dyDescent="0.35">
      <c r="A42" s="253" t="s">
        <v>61</v>
      </c>
      <c r="B42" s="95">
        <v>3</v>
      </c>
      <c r="C42" s="106" t="s">
        <v>62</v>
      </c>
      <c r="D42" s="293" t="s">
        <v>71</v>
      </c>
      <c r="E42" s="291">
        <v>448234</v>
      </c>
      <c r="F42" s="253" t="s">
        <v>70</v>
      </c>
      <c r="G42" s="259">
        <v>0.24429999999999999</v>
      </c>
      <c r="H42" s="253" t="s">
        <v>72</v>
      </c>
      <c r="I42" s="268" t="s">
        <v>152</v>
      </c>
      <c r="J42" s="275">
        <f t="shared" si="0"/>
        <v>109.50356619999999</v>
      </c>
      <c r="K42" s="282" t="str">
        <f t="shared" si="1"/>
        <v>2019-20</v>
      </c>
    </row>
    <row r="43" spans="1:11" x14ac:dyDescent="0.35">
      <c r="A43" s="253" t="s">
        <v>61</v>
      </c>
      <c r="B43" s="95">
        <v>3</v>
      </c>
      <c r="C43" s="106" t="s">
        <v>62</v>
      </c>
      <c r="D43" s="293" t="s">
        <v>74</v>
      </c>
      <c r="E43" s="291">
        <v>368525</v>
      </c>
      <c r="F43" s="253" t="s">
        <v>70</v>
      </c>
      <c r="G43" s="259">
        <v>0.15553</v>
      </c>
      <c r="H43" s="253" t="s">
        <v>72</v>
      </c>
      <c r="I43" s="268" t="s">
        <v>152</v>
      </c>
      <c r="J43" s="275">
        <f t="shared" si="0"/>
        <v>57.316693250000007</v>
      </c>
      <c r="K43" s="282" t="str">
        <f t="shared" si="1"/>
        <v>2019-20</v>
      </c>
    </row>
    <row r="44" spans="1:11" x14ac:dyDescent="0.35">
      <c r="A44" s="253" t="s">
        <v>61</v>
      </c>
      <c r="B44" s="95">
        <v>3</v>
      </c>
      <c r="C44" s="106" t="s">
        <v>62</v>
      </c>
      <c r="D44" s="293" t="s">
        <v>111</v>
      </c>
      <c r="E44" s="291">
        <v>2196728</v>
      </c>
      <c r="F44" s="268" t="s">
        <v>70</v>
      </c>
      <c r="G44" s="256">
        <v>0.19085000000000002</v>
      </c>
      <c r="H44" s="253" t="s">
        <v>72</v>
      </c>
      <c r="I44" s="268" t="s">
        <v>152</v>
      </c>
      <c r="J44" s="275">
        <f t="shared" si="0"/>
        <v>419.24553880000002</v>
      </c>
      <c r="K44" s="282" t="str">
        <f t="shared" si="1"/>
        <v>2019-20</v>
      </c>
    </row>
    <row r="45" spans="1:11" x14ac:dyDescent="0.35">
      <c r="A45" s="253" t="s">
        <v>61</v>
      </c>
      <c r="B45" s="95">
        <v>3</v>
      </c>
      <c r="C45" s="106" t="s">
        <v>62</v>
      </c>
      <c r="D45" s="293" t="s">
        <v>75</v>
      </c>
      <c r="E45" s="291">
        <v>912438.79999999981</v>
      </c>
      <c r="F45" s="253" t="s">
        <v>70</v>
      </c>
      <c r="G45" s="256">
        <v>0.18181000000000003</v>
      </c>
      <c r="H45" s="253" t="s">
        <v>72</v>
      </c>
      <c r="I45" s="268" t="s">
        <v>152</v>
      </c>
      <c r="J45" s="275">
        <f t="shared" si="0"/>
        <v>165.89049822799998</v>
      </c>
      <c r="K45" s="282" t="str">
        <f t="shared" si="1"/>
        <v>2019-20</v>
      </c>
    </row>
    <row r="46" spans="1:11" x14ac:dyDescent="0.35">
      <c r="A46" s="253" t="s">
        <v>61</v>
      </c>
      <c r="B46" s="95">
        <v>3</v>
      </c>
      <c r="C46" s="268" t="s">
        <v>62</v>
      </c>
      <c r="D46" s="253" t="s">
        <v>149</v>
      </c>
      <c r="E46" s="291">
        <v>589136.80000000005</v>
      </c>
      <c r="F46" s="253" t="s">
        <v>70</v>
      </c>
      <c r="G46" s="256">
        <v>3.6939999999999994E-2</v>
      </c>
      <c r="H46" s="253" t="s">
        <v>72</v>
      </c>
      <c r="I46" s="268" t="s">
        <v>144</v>
      </c>
      <c r="J46" s="275">
        <f t="shared" si="0"/>
        <v>21.762713391999998</v>
      </c>
      <c r="K46" s="282" t="str">
        <f t="shared" si="1"/>
        <v>2019-20</v>
      </c>
    </row>
    <row r="47" spans="1:11" x14ac:dyDescent="0.35">
      <c r="A47" s="253" t="s">
        <v>61</v>
      </c>
      <c r="B47" s="95">
        <v>3</v>
      </c>
      <c r="C47" s="268" t="s">
        <v>62</v>
      </c>
      <c r="D47" s="253" t="s">
        <v>150</v>
      </c>
      <c r="E47" s="291">
        <v>387782.13066474412</v>
      </c>
      <c r="F47" s="253" t="s">
        <v>70</v>
      </c>
      <c r="G47" s="282">
        <f>G46</f>
        <v>3.6939999999999994E-2</v>
      </c>
      <c r="H47" s="253" t="s">
        <v>72</v>
      </c>
      <c r="I47" s="268" t="s">
        <v>144</v>
      </c>
      <c r="J47" s="275">
        <f t="shared" si="0"/>
        <v>14.324671906755645</v>
      </c>
      <c r="K47" s="282" t="str">
        <f t="shared" si="1"/>
        <v>2019-20</v>
      </c>
    </row>
    <row r="48" spans="1:11" x14ac:dyDescent="0.35">
      <c r="A48" s="265" t="s">
        <v>61</v>
      </c>
      <c r="B48" s="266">
        <v>3</v>
      </c>
      <c r="C48" s="265" t="s">
        <v>62</v>
      </c>
      <c r="D48" s="265" t="s">
        <v>77</v>
      </c>
      <c r="E48" s="292">
        <v>0</v>
      </c>
      <c r="F48" s="265" t="s">
        <v>70</v>
      </c>
      <c r="G48" s="256">
        <v>4.9699999999999996E-3</v>
      </c>
      <c r="H48" s="265" t="s">
        <v>72</v>
      </c>
      <c r="I48" s="265" t="s">
        <v>144</v>
      </c>
      <c r="J48" s="80">
        <f t="shared" si="0"/>
        <v>0</v>
      </c>
      <c r="K48" s="282" t="str">
        <f t="shared" si="1"/>
        <v>2019-20</v>
      </c>
    </row>
    <row r="49" spans="1:11" x14ac:dyDescent="0.35">
      <c r="A49" s="284" t="s">
        <v>78</v>
      </c>
      <c r="B49" s="285">
        <v>3</v>
      </c>
      <c r="C49" s="288" t="s">
        <v>79</v>
      </c>
      <c r="D49" s="284" t="s">
        <v>80</v>
      </c>
      <c r="E49" s="291">
        <v>3096221.717354937</v>
      </c>
      <c r="F49" s="288" t="s">
        <v>70</v>
      </c>
      <c r="G49" s="282">
        <f>G46</f>
        <v>3.6939999999999994E-2</v>
      </c>
      <c r="H49" s="284" t="s">
        <v>72</v>
      </c>
      <c r="I49" s="288" t="s">
        <v>144</v>
      </c>
      <c r="J49" s="275">
        <f t="shared" si="0"/>
        <v>114.37443023909135</v>
      </c>
      <c r="K49" s="282" t="str">
        <f t="shared" si="1"/>
        <v>2019-20</v>
      </c>
    </row>
    <row r="50" spans="1:11" x14ac:dyDescent="0.35">
      <c r="A50" s="284" t="s">
        <v>78</v>
      </c>
      <c r="B50" s="285">
        <v>3</v>
      </c>
      <c r="C50" s="288" t="s">
        <v>79</v>
      </c>
      <c r="D50" s="284" t="s">
        <v>81</v>
      </c>
      <c r="E50" s="291">
        <v>31568.797616362081</v>
      </c>
      <c r="F50" s="288" t="s">
        <v>70</v>
      </c>
      <c r="G50" s="256">
        <v>2.9909999999999999E-2</v>
      </c>
      <c r="H50" s="284" t="s">
        <v>72</v>
      </c>
      <c r="I50" s="288" t="s">
        <v>145</v>
      </c>
      <c r="J50" s="275">
        <f t="shared" si="0"/>
        <v>0.94422273670538981</v>
      </c>
      <c r="K50" s="282" t="str">
        <f t="shared" si="1"/>
        <v>2019-20</v>
      </c>
    </row>
    <row r="51" spans="1:11" x14ac:dyDescent="0.35">
      <c r="A51" s="284" t="s">
        <v>78</v>
      </c>
      <c r="B51" s="285">
        <v>3</v>
      </c>
      <c r="C51" s="288" t="s">
        <v>79</v>
      </c>
      <c r="D51" s="284" t="s">
        <v>82</v>
      </c>
      <c r="E51" s="291">
        <v>2309419.9763241098</v>
      </c>
      <c r="F51" s="288" t="s">
        <v>70</v>
      </c>
      <c r="G51" s="256">
        <v>0.1195</v>
      </c>
      <c r="H51" s="284" t="s">
        <v>72</v>
      </c>
      <c r="I51" s="288" t="s">
        <v>146</v>
      </c>
      <c r="J51" s="275">
        <f t="shared" si="0"/>
        <v>275.97568717073113</v>
      </c>
      <c r="K51" s="282" t="str">
        <f t="shared" si="1"/>
        <v>2019-20</v>
      </c>
    </row>
    <row r="52" spans="1:11" x14ac:dyDescent="0.35">
      <c r="A52" s="284" t="s">
        <v>78</v>
      </c>
      <c r="B52" s="285">
        <v>3</v>
      </c>
      <c r="C52" s="288" t="s">
        <v>79</v>
      </c>
      <c r="D52" s="253" t="s">
        <v>132</v>
      </c>
      <c r="E52" s="291">
        <v>1367046.7026144834</v>
      </c>
      <c r="F52" s="288" t="s">
        <v>70</v>
      </c>
      <c r="G52" s="262">
        <v>0.1714</v>
      </c>
      <c r="H52" s="253" t="s">
        <v>83</v>
      </c>
      <c r="I52" s="268" t="s">
        <v>131</v>
      </c>
      <c r="J52" s="275">
        <f t="shared" si="0"/>
        <v>234.31180482812246</v>
      </c>
      <c r="K52" s="282" t="str">
        <f t="shared" si="1"/>
        <v>2019-20</v>
      </c>
    </row>
    <row r="53" spans="1:11" x14ac:dyDescent="0.35">
      <c r="A53" s="286" t="s">
        <v>78</v>
      </c>
      <c r="B53" s="287">
        <v>3</v>
      </c>
      <c r="C53" s="286" t="s">
        <v>79</v>
      </c>
      <c r="D53" s="286" t="s">
        <v>84</v>
      </c>
      <c r="E53" s="292">
        <v>31484.362281153539</v>
      </c>
      <c r="F53" s="286" t="s">
        <v>70</v>
      </c>
      <c r="G53" s="258">
        <v>0.11337</v>
      </c>
      <c r="H53" s="286" t="s">
        <v>72</v>
      </c>
      <c r="I53" s="286" t="s">
        <v>147</v>
      </c>
      <c r="J53" s="80">
        <f t="shared" si="0"/>
        <v>3.5693821518143767</v>
      </c>
      <c r="K53" s="282" t="str">
        <f t="shared" si="1"/>
        <v>2019-20</v>
      </c>
    </row>
    <row r="54" spans="1:11" x14ac:dyDescent="0.35">
      <c r="A54" s="284" t="s">
        <v>78</v>
      </c>
      <c r="B54" s="95">
        <v>3</v>
      </c>
      <c r="C54" s="253" t="s">
        <v>85</v>
      </c>
      <c r="D54" s="253" t="s">
        <v>137</v>
      </c>
      <c r="E54" s="123">
        <v>19546912.994259104</v>
      </c>
      <c r="F54" s="268" t="s">
        <v>70</v>
      </c>
      <c r="G54" s="152">
        <f>G46</f>
        <v>3.6939999999999994E-2</v>
      </c>
      <c r="H54" s="253" t="s">
        <v>72</v>
      </c>
      <c r="I54" s="268" t="s">
        <v>144</v>
      </c>
      <c r="J54" s="275">
        <f t="shared" si="0"/>
        <v>722.06296600793121</v>
      </c>
      <c r="K54" s="282" t="str">
        <f t="shared" si="1"/>
        <v>2019-20</v>
      </c>
    </row>
    <row r="55" spans="1:11" x14ac:dyDescent="0.35">
      <c r="A55" s="284" t="s">
        <v>78</v>
      </c>
      <c r="B55" s="95">
        <v>3</v>
      </c>
      <c r="C55" s="253" t="s">
        <v>85</v>
      </c>
      <c r="D55" s="253" t="s">
        <v>81</v>
      </c>
      <c r="E55" s="291">
        <v>693785.41457783629</v>
      </c>
      <c r="F55" s="268" t="s">
        <v>70</v>
      </c>
      <c r="G55" s="282">
        <f>G50</f>
        <v>2.9909999999999999E-2</v>
      </c>
      <c r="H55" s="253" t="s">
        <v>72</v>
      </c>
      <c r="I55" s="288" t="s">
        <v>145</v>
      </c>
      <c r="J55" s="275">
        <f t="shared" si="0"/>
        <v>20.751121750023081</v>
      </c>
      <c r="K55" s="282" t="str">
        <f t="shared" si="1"/>
        <v>2019-20</v>
      </c>
    </row>
    <row r="56" spans="1:11" x14ac:dyDescent="0.35">
      <c r="A56" s="284" t="s">
        <v>78</v>
      </c>
      <c r="B56" s="95">
        <v>3</v>
      </c>
      <c r="C56" s="253" t="s">
        <v>85</v>
      </c>
      <c r="D56" s="253" t="s">
        <v>82</v>
      </c>
      <c r="E56" s="291">
        <v>16104843.890462261</v>
      </c>
      <c r="F56" s="268" t="s">
        <v>70</v>
      </c>
      <c r="G56" s="282">
        <f>G51</f>
        <v>0.1195</v>
      </c>
      <c r="H56" s="253" t="s">
        <v>72</v>
      </c>
      <c r="I56" s="288" t="s">
        <v>146</v>
      </c>
      <c r="J56" s="275">
        <f t="shared" si="0"/>
        <v>1924.52884491024</v>
      </c>
      <c r="K56" s="282" t="str">
        <f t="shared" si="1"/>
        <v>2019-20</v>
      </c>
    </row>
    <row r="57" spans="1:11" x14ac:dyDescent="0.35">
      <c r="A57" s="284" t="s">
        <v>78</v>
      </c>
      <c r="B57" s="95">
        <v>3</v>
      </c>
      <c r="C57" s="253" t="s">
        <v>85</v>
      </c>
      <c r="D57" s="253" t="s">
        <v>132</v>
      </c>
      <c r="E57" s="291">
        <v>3446360.2377317897</v>
      </c>
      <c r="F57" s="268" t="s">
        <v>70</v>
      </c>
      <c r="G57" s="152">
        <f>G52</f>
        <v>0.1714</v>
      </c>
      <c r="H57" s="253" t="s">
        <v>83</v>
      </c>
      <c r="I57" s="268" t="s">
        <v>131</v>
      </c>
      <c r="J57" s="275">
        <f t="shared" si="0"/>
        <v>590.70614474722868</v>
      </c>
      <c r="K57" s="282" t="str">
        <f t="shared" si="1"/>
        <v>2019-20</v>
      </c>
    </row>
    <row r="58" spans="1:11" x14ac:dyDescent="0.35">
      <c r="A58" s="286" t="s">
        <v>78</v>
      </c>
      <c r="B58" s="287">
        <v>3</v>
      </c>
      <c r="C58" s="286" t="s">
        <v>133</v>
      </c>
      <c r="D58" s="286" t="s">
        <v>84</v>
      </c>
      <c r="E58" s="292">
        <v>10988.241604348199</v>
      </c>
      <c r="F58" s="286" t="s">
        <v>70</v>
      </c>
      <c r="G58" s="283">
        <f>G53</f>
        <v>0.11337</v>
      </c>
      <c r="H58" s="286" t="s">
        <v>72</v>
      </c>
      <c r="I58" s="286" t="s">
        <v>147</v>
      </c>
      <c r="J58" s="275">
        <f t="shared" si="0"/>
        <v>1.2457369506849552</v>
      </c>
      <c r="K58" s="282" t="str">
        <f t="shared" si="1"/>
        <v>2019-20</v>
      </c>
    </row>
    <row r="59" spans="1:11" x14ac:dyDescent="0.35">
      <c r="A59" s="284" t="s">
        <v>78</v>
      </c>
      <c r="B59" s="92">
        <v>3</v>
      </c>
      <c r="C59" s="288" t="s">
        <v>134</v>
      </c>
      <c r="D59" s="288" t="s">
        <v>105</v>
      </c>
      <c r="E59" s="280">
        <v>471833.1564201843</v>
      </c>
      <c r="F59" s="288" t="s">
        <v>70</v>
      </c>
      <c r="G59" s="296">
        <f>G41</f>
        <v>2.7320000000000001E-2</v>
      </c>
      <c r="H59" s="284" t="s">
        <v>72</v>
      </c>
      <c r="I59" s="288" t="s">
        <v>139</v>
      </c>
      <c r="J59" s="278">
        <f t="shared" si="0"/>
        <v>12.890481833399436</v>
      </c>
      <c r="K59" s="282" t="str">
        <f t="shared" si="1"/>
        <v>2019-20</v>
      </c>
    </row>
    <row r="60" spans="1:11" x14ac:dyDescent="0.35">
      <c r="A60" s="284" t="s">
        <v>78</v>
      </c>
      <c r="B60" s="92">
        <v>3</v>
      </c>
      <c r="C60" s="288" t="s">
        <v>134</v>
      </c>
      <c r="D60" s="288" t="s">
        <v>132</v>
      </c>
      <c r="E60" s="280">
        <v>606947.57575798524</v>
      </c>
      <c r="F60" s="288" t="s">
        <v>70</v>
      </c>
      <c r="G60" s="132">
        <f>G52</f>
        <v>0.1714</v>
      </c>
      <c r="H60" s="284" t="s">
        <v>72</v>
      </c>
      <c r="I60" s="288" t="s">
        <v>141</v>
      </c>
      <c r="J60" s="278">
        <f t="shared" si="0"/>
        <v>104.03081448491866</v>
      </c>
      <c r="K60" s="282" t="str">
        <f t="shared" si="1"/>
        <v>2019-20</v>
      </c>
    </row>
    <row r="61" spans="1:11" x14ac:dyDescent="0.35">
      <c r="A61" s="284" t="s">
        <v>78</v>
      </c>
      <c r="B61" s="92">
        <v>3</v>
      </c>
      <c r="C61" s="288" t="s">
        <v>134</v>
      </c>
      <c r="D61" s="288" t="s">
        <v>135</v>
      </c>
      <c r="E61" s="280">
        <v>757477.49336001021</v>
      </c>
      <c r="F61" s="288" t="s">
        <v>70</v>
      </c>
      <c r="G61" s="279">
        <f>G42</f>
        <v>0.24429999999999999</v>
      </c>
      <c r="H61" s="284" t="s">
        <v>72</v>
      </c>
      <c r="I61" s="268" t="s">
        <v>152</v>
      </c>
      <c r="J61" s="278">
        <f t="shared" si="0"/>
        <v>185.05175162785048</v>
      </c>
      <c r="K61" s="282" t="str">
        <f t="shared" si="1"/>
        <v>2019-20</v>
      </c>
    </row>
    <row r="62" spans="1:11" x14ac:dyDescent="0.35">
      <c r="A62" s="286" t="s">
        <v>78</v>
      </c>
      <c r="B62" s="287">
        <v>3</v>
      </c>
      <c r="C62" s="286" t="s">
        <v>134</v>
      </c>
      <c r="D62" s="286" t="s">
        <v>136</v>
      </c>
      <c r="E62" s="292">
        <v>2110631.1183208493</v>
      </c>
      <c r="F62" s="286" t="s">
        <v>70</v>
      </c>
      <c r="G62" s="283">
        <f>G46</f>
        <v>3.6939999999999994E-2</v>
      </c>
      <c r="H62" s="286" t="s">
        <v>72</v>
      </c>
      <c r="I62" s="286" t="s">
        <v>140</v>
      </c>
      <c r="J62" s="80">
        <f t="shared" si="0"/>
        <v>77.966713510772152</v>
      </c>
      <c r="K62" s="282" t="str">
        <f t="shared" si="1"/>
        <v>2019-20</v>
      </c>
    </row>
    <row r="63" spans="1:11" x14ac:dyDescent="0.35">
      <c r="A63" s="284" t="s">
        <v>78</v>
      </c>
      <c r="B63" s="285">
        <v>3</v>
      </c>
      <c r="C63" s="289" t="s">
        <v>86</v>
      </c>
      <c r="D63" s="293" t="s">
        <v>111</v>
      </c>
      <c r="E63" s="299">
        <v>25609116.666666664</v>
      </c>
      <c r="F63" s="288" t="s">
        <v>70</v>
      </c>
      <c r="G63" s="282">
        <f>G44</f>
        <v>0.19085000000000002</v>
      </c>
      <c r="H63" s="284" t="s">
        <v>72</v>
      </c>
      <c r="I63" s="268" t="s">
        <v>152</v>
      </c>
      <c r="J63" s="278">
        <f>(E63*G63)/1000</f>
        <v>4887.4999158333339</v>
      </c>
      <c r="K63" s="282" t="str">
        <f t="shared" si="1"/>
        <v>2019-20</v>
      </c>
    </row>
    <row r="64" spans="1:11" x14ac:dyDescent="0.35">
      <c r="A64" s="286" t="s">
        <v>78</v>
      </c>
      <c r="B64" s="287">
        <v>3</v>
      </c>
      <c r="C64" s="290" t="s">
        <v>86</v>
      </c>
      <c r="D64" s="294" t="s">
        <v>74</v>
      </c>
      <c r="E64" s="300">
        <v>7992827.333333334</v>
      </c>
      <c r="F64" s="286" t="s">
        <v>70</v>
      </c>
      <c r="G64" s="283">
        <f>G43</f>
        <v>0.15553</v>
      </c>
      <c r="H64" s="286" t="s">
        <v>72</v>
      </c>
      <c r="I64" s="268" t="s">
        <v>152</v>
      </c>
      <c r="J64" s="80">
        <f>(E64*G64)/1000</f>
        <v>1243.1244351533335</v>
      </c>
      <c r="K64" s="282" t="str">
        <f t="shared" si="1"/>
        <v>2019-20</v>
      </c>
    </row>
    <row r="65" spans="1:11" x14ac:dyDescent="0.35">
      <c r="A65" s="281" t="s">
        <v>107</v>
      </c>
      <c r="B65" s="98">
        <v>3</v>
      </c>
      <c r="C65" s="268" t="s">
        <v>155</v>
      </c>
      <c r="D65" s="268" t="s">
        <v>90</v>
      </c>
      <c r="I65" s="268" t="s">
        <v>138</v>
      </c>
      <c r="J65" s="275">
        <v>11092.152608622429</v>
      </c>
      <c r="K65" s="282" t="str">
        <f t="shared" si="1"/>
        <v>2019-20</v>
      </c>
    </row>
    <row r="66" spans="1:11" x14ac:dyDescent="0.35">
      <c r="A66" s="148" t="s">
        <v>89</v>
      </c>
      <c r="B66" s="100">
        <v>0</v>
      </c>
      <c r="C66" s="99" t="s">
        <v>89</v>
      </c>
      <c r="D66" s="99" t="s">
        <v>89</v>
      </c>
      <c r="E66" s="148"/>
      <c r="F66" s="148"/>
      <c r="G66" s="148"/>
      <c r="H66" s="148"/>
      <c r="I66" s="265" t="s">
        <v>138</v>
      </c>
      <c r="J66" s="10">
        <f t="shared" si="0"/>
        <v>0</v>
      </c>
      <c r="K66" s="282" t="str">
        <f t="shared" si="1"/>
        <v>2019-20</v>
      </c>
    </row>
  </sheetData>
  <hyperlinks>
    <hyperlink ref="I15" r:id="rId1"/>
    <hyperlink ref="I34" r:id="rId2"/>
  </hyperlinks>
  <pageMargins left="0.7" right="0.7" top="0.75" bottom="0.75" header="0.3" footer="0.3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65"/>
  <sheetViews>
    <sheetView zoomScale="80" zoomScaleNormal="80" workbookViewId="0">
      <pane ySplit="1" topLeftCell="A2" activePane="bottomLeft" state="frozen"/>
      <selection pane="bottomLeft" activeCell="E12" sqref="E12"/>
    </sheetView>
  </sheetViews>
  <sheetFormatPr defaultColWidth="9.1796875" defaultRowHeight="14.5" x14ac:dyDescent="0.35"/>
  <cols>
    <col min="1" max="1" width="21.7265625" style="18" customWidth="1"/>
    <col min="2" max="2" width="11.7265625" style="18" customWidth="1"/>
    <col min="3" max="3" width="44.1796875" style="18" customWidth="1"/>
    <col min="4" max="4" width="25.7265625" style="18" customWidth="1"/>
    <col min="5" max="5" width="16.81640625" style="18" customWidth="1"/>
    <col min="6" max="6" width="10.81640625" style="18" customWidth="1"/>
    <col min="7" max="7" width="12.26953125" style="18" customWidth="1"/>
    <col min="8" max="8" width="12" style="18" customWidth="1"/>
    <col min="9" max="9" width="14.7265625" style="18" customWidth="1"/>
    <col min="10" max="10" width="15.81640625" style="18" customWidth="1"/>
    <col min="11" max="16384" width="9.1796875" style="18"/>
  </cols>
  <sheetData>
    <row r="1" spans="1:11" ht="15" thickBot="1" x14ac:dyDescent="0.4">
      <c r="A1" s="19" t="s">
        <v>0</v>
      </c>
      <c r="B1" s="20" t="s">
        <v>1</v>
      </c>
      <c r="C1" s="19" t="s">
        <v>2</v>
      </c>
      <c r="D1" s="19" t="s">
        <v>3</v>
      </c>
      <c r="E1" s="62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50" t="s">
        <v>9</v>
      </c>
      <c r="K1" s="15" t="s">
        <v>87</v>
      </c>
    </row>
    <row r="2" spans="1:11" x14ac:dyDescent="0.35">
      <c r="A2" s="21" t="s">
        <v>10</v>
      </c>
      <c r="B2" s="22">
        <v>1</v>
      </c>
      <c r="C2" s="21" t="s">
        <v>11</v>
      </c>
      <c r="D2" s="21" t="s">
        <v>12</v>
      </c>
      <c r="E2" s="117">
        <v>25357723</v>
      </c>
      <c r="F2" s="21" t="s">
        <v>13</v>
      </c>
      <c r="G2" s="39">
        <v>0.18385000000000001</v>
      </c>
      <c r="H2" s="21" t="s">
        <v>14</v>
      </c>
      <c r="I2" s="21" t="s">
        <v>15</v>
      </c>
      <c r="J2" s="11">
        <f>(E2*G2)/1000</f>
        <v>4662.0173735500002</v>
      </c>
      <c r="K2" s="39" t="s">
        <v>148</v>
      </c>
    </row>
    <row r="3" spans="1:11" x14ac:dyDescent="0.35">
      <c r="A3" s="23" t="s">
        <v>10</v>
      </c>
      <c r="B3" s="24">
        <v>1</v>
      </c>
      <c r="C3" s="23" t="s">
        <v>11</v>
      </c>
      <c r="D3" s="23" t="s">
        <v>16</v>
      </c>
      <c r="E3" s="118">
        <v>1521484</v>
      </c>
      <c r="F3" s="23" t="s">
        <v>13</v>
      </c>
      <c r="G3" s="7">
        <f>G2</f>
        <v>0.18385000000000001</v>
      </c>
      <c r="H3" s="23" t="s">
        <v>14</v>
      </c>
      <c r="I3" s="23" t="s">
        <v>15</v>
      </c>
      <c r="J3" s="275">
        <f t="shared" ref="J3:J63" si="0">(E3*G3)/1000</f>
        <v>279.72483340000002</v>
      </c>
      <c r="K3" s="39" t="str">
        <f>K2</f>
        <v>2018-19</v>
      </c>
    </row>
    <row r="4" spans="1:11" x14ac:dyDescent="0.35">
      <c r="A4" s="29" t="s">
        <v>10</v>
      </c>
      <c r="B4" s="30">
        <v>1</v>
      </c>
      <c r="C4" s="29" t="s">
        <v>17</v>
      </c>
      <c r="D4" s="29" t="s">
        <v>18</v>
      </c>
      <c r="E4" s="1"/>
      <c r="F4" s="29" t="s">
        <v>19</v>
      </c>
      <c r="G4" s="39">
        <v>1430</v>
      </c>
      <c r="H4" s="29" t="s">
        <v>20</v>
      </c>
      <c r="I4" s="29" t="s">
        <v>21</v>
      </c>
      <c r="J4" s="275">
        <f t="shared" si="0"/>
        <v>0</v>
      </c>
      <c r="K4" s="256" t="str">
        <f t="shared" ref="K4:K65" si="1">K3</f>
        <v>2018-19</v>
      </c>
    </row>
    <row r="5" spans="1:11" x14ac:dyDescent="0.35">
      <c r="A5" s="29" t="s">
        <v>10</v>
      </c>
      <c r="B5" s="30">
        <v>1</v>
      </c>
      <c r="C5" s="29" t="s">
        <v>17</v>
      </c>
      <c r="D5" s="29" t="s">
        <v>22</v>
      </c>
      <c r="E5" s="3"/>
      <c r="F5" s="29" t="s">
        <v>19</v>
      </c>
      <c r="G5" s="51">
        <v>2088</v>
      </c>
      <c r="H5" s="29" t="s">
        <v>20</v>
      </c>
      <c r="I5" s="29" t="s">
        <v>21</v>
      </c>
      <c r="J5" s="275">
        <f t="shared" si="0"/>
        <v>0</v>
      </c>
      <c r="K5" s="256" t="str">
        <f t="shared" si="1"/>
        <v>2018-19</v>
      </c>
    </row>
    <row r="6" spans="1:11" x14ac:dyDescent="0.35">
      <c r="A6" s="29" t="s">
        <v>10</v>
      </c>
      <c r="B6" s="30">
        <v>1</v>
      </c>
      <c r="C6" s="29" t="s">
        <v>17</v>
      </c>
      <c r="D6" s="29" t="s">
        <v>23</v>
      </c>
      <c r="E6" s="3"/>
      <c r="F6" s="29" t="s">
        <v>19</v>
      </c>
      <c r="G6" s="51">
        <v>3922</v>
      </c>
      <c r="H6" s="29" t="s">
        <v>20</v>
      </c>
      <c r="I6" s="29" t="s">
        <v>21</v>
      </c>
      <c r="J6" s="275">
        <f t="shared" si="0"/>
        <v>0</v>
      </c>
      <c r="K6" s="256" t="str">
        <f t="shared" si="1"/>
        <v>2018-19</v>
      </c>
    </row>
    <row r="7" spans="1:11" x14ac:dyDescent="0.35">
      <c r="A7" s="29" t="s">
        <v>10</v>
      </c>
      <c r="B7" s="30">
        <v>1</v>
      </c>
      <c r="C7" s="29" t="s">
        <v>17</v>
      </c>
      <c r="D7" s="29" t="s">
        <v>24</v>
      </c>
      <c r="E7" s="42">
        <v>13.91</v>
      </c>
      <c r="F7" s="29" t="s">
        <v>19</v>
      </c>
      <c r="G7" s="51">
        <v>1774</v>
      </c>
      <c r="H7" s="29" t="s">
        <v>20</v>
      </c>
      <c r="I7" s="29" t="s">
        <v>21</v>
      </c>
      <c r="J7" s="275">
        <f t="shared" si="0"/>
        <v>24.67634</v>
      </c>
      <c r="K7" s="256" t="str">
        <f t="shared" si="1"/>
        <v>2018-19</v>
      </c>
    </row>
    <row r="8" spans="1:11" x14ac:dyDescent="0.35">
      <c r="A8" s="29" t="s">
        <v>10</v>
      </c>
      <c r="B8" s="30">
        <v>1</v>
      </c>
      <c r="C8" s="29" t="s">
        <v>17</v>
      </c>
      <c r="D8" s="29" t="s">
        <v>25</v>
      </c>
      <c r="E8" s="3"/>
      <c r="F8" s="29" t="s">
        <v>19</v>
      </c>
      <c r="G8" s="39">
        <v>1810</v>
      </c>
      <c r="H8" s="29" t="s">
        <v>20</v>
      </c>
      <c r="I8" s="29" t="s">
        <v>21</v>
      </c>
      <c r="J8" s="275">
        <f t="shared" si="0"/>
        <v>0</v>
      </c>
      <c r="K8" s="256" t="str">
        <f t="shared" si="1"/>
        <v>2018-19</v>
      </c>
    </row>
    <row r="9" spans="1:11" x14ac:dyDescent="0.35">
      <c r="A9" s="25" t="s">
        <v>10</v>
      </c>
      <c r="B9" s="26">
        <v>1</v>
      </c>
      <c r="C9" s="25" t="s">
        <v>17</v>
      </c>
      <c r="D9" s="25" t="s">
        <v>26</v>
      </c>
      <c r="E9" s="17"/>
      <c r="F9" s="25" t="s">
        <v>19</v>
      </c>
      <c r="G9" s="41">
        <v>2729</v>
      </c>
      <c r="H9" s="25" t="s">
        <v>20</v>
      </c>
      <c r="I9" s="25" t="s">
        <v>27</v>
      </c>
      <c r="J9" s="275">
        <f t="shared" si="0"/>
        <v>0</v>
      </c>
      <c r="K9" s="256" t="str">
        <f t="shared" si="1"/>
        <v>2018-19</v>
      </c>
    </row>
    <row r="10" spans="1:11" x14ac:dyDescent="0.35">
      <c r="A10" s="21" t="s">
        <v>28</v>
      </c>
      <c r="B10" s="27">
        <v>1</v>
      </c>
      <c r="C10" s="28" t="s">
        <v>29</v>
      </c>
      <c r="D10" s="28" t="s">
        <v>30</v>
      </c>
      <c r="E10" s="38">
        <v>38.86</v>
      </c>
      <c r="F10" s="28" t="s">
        <v>31</v>
      </c>
      <c r="G10" s="44">
        <v>2.2090399999999999</v>
      </c>
      <c r="H10" s="28" t="s">
        <v>32</v>
      </c>
      <c r="I10" s="28" t="s">
        <v>33</v>
      </c>
      <c r="J10" s="275">
        <f t="shared" si="0"/>
        <v>8.5843294399999992E-2</v>
      </c>
      <c r="K10" s="256" t="str">
        <f t="shared" si="1"/>
        <v>2018-19</v>
      </c>
    </row>
    <row r="11" spans="1:11" x14ac:dyDescent="0.35">
      <c r="A11" s="23" t="s">
        <v>28</v>
      </c>
      <c r="B11" s="24">
        <v>1</v>
      </c>
      <c r="C11" s="23" t="s">
        <v>29</v>
      </c>
      <c r="D11" s="23" t="s">
        <v>34</v>
      </c>
      <c r="E11" s="40">
        <f>764.03+1194.01+417.36+595.46</f>
        <v>2970.86</v>
      </c>
      <c r="F11" s="23" t="s">
        <v>31</v>
      </c>
      <c r="G11" s="41">
        <v>2.5941100000000001</v>
      </c>
      <c r="H11" s="23" t="s">
        <v>32</v>
      </c>
      <c r="I11" s="23" t="s">
        <v>33</v>
      </c>
      <c r="J11" s="275">
        <f t="shared" si="0"/>
        <v>7.7067376346000014</v>
      </c>
      <c r="K11" s="256" t="str">
        <f t="shared" si="1"/>
        <v>2018-19</v>
      </c>
    </row>
    <row r="12" spans="1:11" x14ac:dyDescent="0.35">
      <c r="A12" s="29" t="s">
        <v>35</v>
      </c>
      <c r="B12" s="33">
        <v>2</v>
      </c>
      <c r="C12" s="31" t="s">
        <v>36</v>
      </c>
      <c r="D12" s="29" t="s">
        <v>93</v>
      </c>
      <c r="E12" s="173">
        <v>5355393</v>
      </c>
      <c r="F12" s="31" t="s">
        <v>13</v>
      </c>
      <c r="G12" s="53">
        <v>0.25358000000000003</v>
      </c>
      <c r="H12" s="31" t="s">
        <v>14</v>
      </c>
      <c r="I12" s="31" t="s">
        <v>37</v>
      </c>
      <c r="J12" s="275">
        <f t="shared" si="0"/>
        <v>1358.02055694</v>
      </c>
      <c r="K12" s="256" t="str">
        <f t="shared" si="1"/>
        <v>2018-19</v>
      </c>
    </row>
    <row r="13" spans="1:11" x14ac:dyDescent="0.35">
      <c r="A13" s="29" t="s">
        <v>35</v>
      </c>
      <c r="B13" s="33">
        <v>2</v>
      </c>
      <c r="C13" s="31" t="s">
        <v>36</v>
      </c>
      <c r="D13" s="29" t="s">
        <v>94</v>
      </c>
      <c r="E13" s="173">
        <v>554206</v>
      </c>
      <c r="F13" s="31" t="s">
        <v>13</v>
      </c>
      <c r="G13" s="9">
        <f>G12</f>
        <v>0.25358000000000003</v>
      </c>
      <c r="H13" s="31" t="s">
        <v>14</v>
      </c>
      <c r="I13" s="31" t="s">
        <v>37</v>
      </c>
      <c r="J13" s="275">
        <f t="shared" si="0"/>
        <v>140.53555748000002</v>
      </c>
      <c r="K13" s="256" t="str">
        <f t="shared" si="1"/>
        <v>2018-19</v>
      </c>
    </row>
    <row r="14" spans="1:11" x14ac:dyDescent="0.35">
      <c r="A14" s="25" t="s">
        <v>35</v>
      </c>
      <c r="B14" s="26">
        <v>2</v>
      </c>
      <c r="C14" s="25" t="s">
        <v>36</v>
      </c>
      <c r="D14" s="25" t="s">
        <v>95</v>
      </c>
      <c r="E14" s="174">
        <v>304264</v>
      </c>
      <c r="F14" s="25" t="s">
        <v>13</v>
      </c>
      <c r="G14" s="8">
        <f>G13</f>
        <v>0.25358000000000003</v>
      </c>
      <c r="H14" s="25" t="s">
        <v>14</v>
      </c>
      <c r="I14" s="25" t="s">
        <v>37</v>
      </c>
      <c r="J14" s="275">
        <f t="shared" si="0"/>
        <v>77.15526512000001</v>
      </c>
      <c r="K14" s="256" t="str">
        <f t="shared" si="1"/>
        <v>2018-19</v>
      </c>
    </row>
    <row r="15" spans="1:11" x14ac:dyDescent="0.35">
      <c r="A15" s="21" t="s">
        <v>38</v>
      </c>
      <c r="B15" s="22">
        <v>3</v>
      </c>
      <c r="C15" s="28" t="s">
        <v>39</v>
      </c>
      <c r="D15" s="32" t="s">
        <v>96</v>
      </c>
      <c r="E15" s="173">
        <v>39857</v>
      </c>
      <c r="F15" s="28" t="s">
        <v>40</v>
      </c>
      <c r="G15" s="44">
        <v>0.34399999999999997</v>
      </c>
      <c r="H15" s="28" t="s">
        <v>41</v>
      </c>
      <c r="I15" s="28" t="s">
        <v>42</v>
      </c>
      <c r="J15" s="275">
        <f t="shared" si="0"/>
        <v>13.710807999999998</v>
      </c>
      <c r="K15" s="256" t="str">
        <f t="shared" si="1"/>
        <v>2018-19</v>
      </c>
    </row>
    <row r="16" spans="1:11" x14ac:dyDescent="0.35">
      <c r="A16" s="34" t="s">
        <v>43</v>
      </c>
      <c r="B16" s="35">
        <v>3</v>
      </c>
      <c r="C16" s="34" t="s">
        <v>44</v>
      </c>
      <c r="D16" s="32" t="s">
        <v>96</v>
      </c>
      <c r="E16" s="13">
        <f>SUM(E12:E14)</f>
        <v>6213863</v>
      </c>
      <c r="F16" s="34" t="s">
        <v>13</v>
      </c>
      <c r="G16" s="45">
        <v>2.1700000000000001E-2</v>
      </c>
      <c r="H16" s="34" t="s">
        <v>14</v>
      </c>
      <c r="I16" s="34" t="s">
        <v>45</v>
      </c>
      <c r="J16" s="275">
        <f t="shared" si="0"/>
        <v>134.84082709999998</v>
      </c>
      <c r="K16" s="256" t="str">
        <f t="shared" si="1"/>
        <v>2018-19</v>
      </c>
    </row>
    <row r="17" spans="1:11" x14ac:dyDescent="0.35">
      <c r="A17" s="21" t="s">
        <v>46</v>
      </c>
      <c r="B17" s="22">
        <v>3</v>
      </c>
      <c r="C17" s="36" t="s">
        <v>99</v>
      </c>
      <c r="D17" s="28" t="s">
        <v>98</v>
      </c>
      <c r="E17" s="57">
        <v>7.8</v>
      </c>
      <c r="F17" s="28" t="s">
        <v>47</v>
      </c>
      <c r="G17" s="63">
        <v>99.759</v>
      </c>
      <c r="H17" s="28" t="s">
        <v>48</v>
      </c>
      <c r="I17" s="28" t="s">
        <v>49</v>
      </c>
      <c r="J17" s="275">
        <f t="shared" si="0"/>
        <v>0.77812019999999993</v>
      </c>
      <c r="K17" s="256" t="str">
        <f t="shared" si="1"/>
        <v>2018-19</v>
      </c>
    </row>
    <row r="18" spans="1:11" x14ac:dyDescent="0.35">
      <c r="A18" s="21" t="s">
        <v>46</v>
      </c>
      <c r="B18" s="22">
        <v>3</v>
      </c>
      <c r="C18" s="36" t="s">
        <v>99</v>
      </c>
      <c r="D18" s="28" t="s">
        <v>103</v>
      </c>
      <c r="E18" s="72"/>
      <c r="F18" s="28" t="s">
        <v>47</v>
      </c>
      <c r="G18" s="63">
        <v>21.353999999999999</v>
      </c>
      <c r="H18" s="28" t="s">
        <v>48</v>
      </c>
      <c r="I18" s="28" t="s">
        <v>49</v>
      </c>
      <c r="J18" s="275">
        <f t="shared" si="0"/>
        <v>0</v>
      </c>
      <c r="K18" s="256" t="str">
        <f t="shared" si="1"/>
        <v>2018-19</v>
      </c>
    </row>
    <row r="19" spans="1:11" x14ac:dyDescent="0.35">
      <c r="A19" s="21" t="s">
        <v>46</v>
      </c>
      <c r="B19" s="22">
        <v>3</v>
      </c>
      <c r="C19" s="36" t="s">
        <v>99</v>
      </c>
      <c r="D19" s="28" t="s">
        <v>108</v>
      </c>
      <c r="E19" s="72"/>
      <c r="F19" s="28" t="s">
        <v>47</v>
      </c>
      <c r="G19" s="63">
        <v>21.353999999999999</v>
      </c>
      <c r="H19" s="28" t="s">
        <v>48</v>
      </c>
      <c r="I19" s="28" t="s">
        <v>49</v>
      </c>
      <c r="J19" s="275">
        <f t="shared" si="0"/>
        <v>0</v>
      </c>
      <c r="K19" s="256" t="str">
        <f t="shared" si="1"/>
        <v>2018-19</v>
      </c>
    </row>
    <row r="20" spans="1:11" x14ac:dyDescent="0.35">
      <c r="A20" s="21" t="s">
        <v>46</v>
      </c>
      <c r="B20" s="22">
        <v>3</v>
      </c>
      <c r="C20" s="36" t="s">
        <v>100</v>
      </c>
      <c r="D20" s="28" t="s">
        <v>97</v>
      </c>
      <c r="E20" s="57">
        <v>3.5920000000000001</v>
      </c>
      <c r="F20" s="28" t="s">
        <v>47</v>
      </c>
      <c r="G20" s="70">
        <f>G17</f>
        <v>99.759</v>
      </c>
      <c r="H20" s="28" t="s">
        <v>48</v>
      </c>
      <c r="I20" s="28" t="s">
        <v>49</v>
      </c>
      <c r="J20" s="275">
        <f t="shared" si="0"/>
        <v>0.35833432800000004</v>
      </c>
      <c r="K20" s="256" t="str">
        <f t="shared" si="1"/>
        <v>2018-19</v>
      </c>
    </row>
    <row r="21" spans="1:11" x14ac:dyDescent="0.35">
      <c r="A21" s="21" t="s">
        <v>46</v>
      </c>
      <c r="B21" s="22">
        <v>3</v>
      </c>
      <c r="C21" s="36" t="s">
        <v>100</v>
      </c>
      <c r="D21" s="21" t="s">
        <v>109</v>
      </c>
      <c r="E21" s="46">
        <v>118.05</v>
      </c>
      <c r="F21" s="28" t="s">
        <v>47</v>
      </c>
      <c r="G21" s="70">
        <f>G19</f>
        <v>21.353999999999999</v>
      </c>
      <c r="H21" s="28" t="s">
        <v>48</v>
      </c>
      <c r="I21" s="28" t="s">
        <v>49</v>
      </c>
      <c r="J21" s="275">
        <f t="shared" si="0"/>
        <v>2.5208396999999998</v>
      </c>
      <c r="K21" s="256" t="str">
        <f t="shared" si="1"/>
        <v>2018-19</v>
      </c>
    </row>
    <row r="22" spans="1:11" x14ac:dyDescent="0.35">
      <c r="A22" s="21" t="s">
        <v>46</v>
      </c>
      <c r="B22" s="22">
        <v>3</v>
      </c>
      <c r="C22" s="36" t="s">
        <v>100</v>
      </c>
      <c r="D22" s="21" t="s">
        <v>110</v>
      </c>
      <c r="E22" s="57">
        <f>58.56+111.9849</f>
        <v>170.54489999999998</v>
      </c>
      <c r="F22" s="28" t="s">
        <v>47</v>
      </c>
      <c r="G22" s="70">
        <f>G18</f>
        <v>21.353999999999999</v>
      </c>
      <c r="H22" s="28" t="s">
        <v>48</v>
      </c>
      <c r="I22" s="28" t="s">
        <v>49</v>
      </c>
      <c r="J22" s="275">
        <f t="shared" si="0"/>
        <v>3.6418157945999998</v>
      </c>
      <c r="K22" s="256" t="str">
        <f t="shared" si="1"/>
        <v>2018-19</v>
      </c>
    </row>
    <row r="23" spans="1:11" x14ac:dyDescent="0.35">
      <c r="A23" s="21" t="s">
        <v>46</v>
      </c>
      <c r="B23" s="22">
        <v>3</v>
      </c>
      <c r="C23" s="36" t="s">
        <v>100</v>
      </c>
      <c r="D23" s="21" t="s">
        <v>50</v>
      </c>
      <c r="E23" s="57">
        <v>22.39</v>
      </c>
      <c r="F23" s="28" t="s">
        <v>47</v>
      </c>
      <c r="G23" s="63">
        <v>10.204000000000001</v>
      </c>
      <c r="H23" s="28" t="s">
        <v>48</v>
      </c>
      <c r="I23" s="28" t="s">
        <v>49</v>
      </c>
      <c r="J23" s="275">
        <f t="shared" si="0"/>
        <v>0.22846756000000001</v>
      </c>
      <c r="K23" s="256" t="str">
        <f t="shared" si="1"/>
        <v>2018-19</v>
      </c>
    </row>
    <row r="24" spans="1:11" x14ac:dyDescent="0.35">
      <c r="A24" s="21" t="s">
        <v>46</v>
      </c>
      <c r="B24" s="22">
        <v>3</v>
      </c>
      <c r="C24" s="36" t="s">
        <v>100</v>
      </c>
      <c r="D24" s="21" t="s">
        <v>51</v>
      </c>
      <c r="E24" s="46">
        <v>4.6399999999999997</v>
      </c>
      <c r="F24" s="28" t="s">
        <v>47</v>
      </c>
      <c r="G24" s="63">
        <v>21.353999999999999</v>
      </c>
      <c r="H24" s="28" t="s">
        <v>48</v>
      </c>
      <c r="I24" s="28" t="s">
        <v>52</v>
      </c>
      <c r="J24" s="275">
        <f t="shared" si="0"/>
        <v>9.9082559999999986E-2</v>
      </c>
      <c r="K24" s="256" t="str">
        <f t="shared" si="1"/>
        <v>2018-19</v>
      </c>
    </row>
    <row r="25" spans="1:11" x14ac:dyDescent="0.35">
      <c r="A25" s="21" t="s">
        <v>46</v>
      </c>
      <c r="B25" s="22">
        <v>3</v>
      </c>
      <c r="C25" s="36" t="s">
        <v>100</v>
      </c>
      <c r="D25" s="21" t="s">
        <v>53</v>
      </c>
      <c r="E25" s="46">
        <v>11.4</v>
      </c>
      <c r="F25" s="28" t="s">
        <v>47</v>
      </c>
      <c r="G25" s="63">
        <v>21.353999999999999</v>
      </c>
      <c r="H25" s="28" t="s">
        <v>48</v>
      </c>
      <c r="I25" s="28" t="s">
        <v>54</v>
      </c>
      <c r="J25" s="275">
        <f t="shared" si="0"/>
        <v>0.2434356</v>
      </c>
      <c r="K25" s="256" t="str">
        <f t="shared" si="1"/>
        <v>2018-19</v>
      </c>
    </row>
    <row r="26" spans="1:11" x14ac:dyDescent="0.35">
      <c r="A26" s="21" t="s">
        <v>46</v>
      </c>
      <c r="B26" s="22">
        <v>3</v>
      </c>
      <c r="C26" s="36" t="s">
        <v>100</v>
      </c>
      <c r="D26" s="59" t="s">
        <v>55</v>
      </c>
      <c r="E26" s="46">
        <v>2.9</v>
      </c>
      <c r="F26" s="28" t="s">
        <v>47</v>
      </c>
      <c r="G26" s="4">
        <v>2.3540000000000001</v>
      </c>
      <c r="H26" s="28" t="s">
        <v>48</v>
      </c>
      <c r="I26" s="28" t="s">
        <v>54</v>
      </c>
      <c r="J26" s="275">
        <f t="shared" si="0"/>
        <v>6.8266000000000004E-3</v>
      </c>
      <c r="K26" s="256" t="str">
        <f t="shared" si="1"/>
        <v>2018-19</v>
      </c>
    </row>
    <row r="27" spans="1:11" x14ac:dyDescent="0.35">
      <c r="A27" s="23" t="s">
        <v>46</v>
      </c>
      <c r="B27" s="24">
        <v>3</v>
      </c>
      <c r="C27" s="37" t="s">
        <v>100</v>
      </c>
      <c r="D27" s="23" t="s">
        <v>92</v>
      </c>
      <c r="E27" s="121">
        <v>16.103300000000001</v>
      </c>
      <c r="F27" s="23" t="s">
        <v>47</v>
      </c>
      <c r="G27" s="71">
        <v>21.353999999999999</v>
      </c>
      <c r="H27" s="23" t="s">
        <v>48</v>
      </c>
      <c r="I27" s="23" t="s">
        <v>56</v>
      </c>
      <c r="J27" s="275">
        <f t="shared" si="0"/>
        <v>0.34386986819999998</v>
      </c>
      <c r="K27" s="256" t="str">
        <f t="shared" si="1"/>
        <v>2018-19</v>
      </c>
    </row>
    <row r="28" spans="1:11" x14ac:dyDescent="0.35">
      <c r="A28" s="21" t="s">
        <v>46</v>
      </c>
      <c r="B28" s="22">
        <v>3</v>
      </c>
      <c r="C28" s="36" t="s">
        <v>125</v>
      </c>
      <c r="D28" s="21" t="s">
        <v>98</v>
      </c>
      <c r="E28" s="46">
        <v>67.625</v>
      </c>
      <c r="F28" s="28" t="s">
        <v>47</v>
      </c>
      <c r="G28" s="63">
        <f>G17</f>
        <v>99.759</v>
      </c>
      <c r="H28" s="28" t="s">
        <v>48</v>
      </c>
      <c r="I28" s="28" t="s">
        <v>49</v>
      </c>
      <c r="J28" s="275">
        <f t="shared" si="0"/>
        <v>6.7462023750000002</v>
      </c>
      <c r="K28" s="256" t="str">
        <f t="shared" si="1"/>
        <v>2018-19</v>
      </c>
    </row>
    <row r="29" spans="1:11" x14ac:dyDescent="0.35">
      <c r="A29" s="21" t="s">
        <v>46</v>
      </c>
      <c r="B29" s="22">
        <v>3</v>
      </c>
      <c r="C29" s="36" t="s">
        <v>126</v>
      </c>
      <c r="D29" s="28" t="s">
        <v>108</v>
      </c>
      <c r="E29" s="46">
        <f>46.125+4.35</f>
        <v>50.475000000000001</v>
      </c>
      <c r="F29" s="28" t="s">
        <v>47</v>
      </c>
      <c r="G29" s="69">
        <f>G19</f>
        <v>21.353999999999999</v>
      </c>
      <c r="H29" s="28" t="s">
        <v>48</v>
      </c>
      <c r="I29" s="28" t="s">
        <v>49</v>
      </c>
      <c r="J29" s="275">
        <f t="shared" si="0"/>
        <v>1.0778431499999999</v>
      </c>
      <c r="K29" s="256" t="str">
        <f t="shared" si="1"/>
        <v>2018-19</v>
      </c>
    </row>
    <row r="30" spans="1:11" x14ac:dyDescent="0.35">
      <c r="A30" s="21" t="s">
        <v>46</v>
      </c>
      <c r="B30" s="22">
        <v>3</v>
      </c>
      <c r="C30" s="36" t="s">
        <v>126</v>
      </c>
      <c r="D30" s="21" t="s">
        <v>102</v>
      </c>
      <c r="E30" s="46">
        <v>11.25</v>
      </c>
      <c r="F30" s="28" t="s">
        <v>47</v>
      </c>
      <c r="G30" s="5">
        <f>G23</f>
        <v>10.204000000000001</v>
      </c>
      <c r="H30" s="28" t="s">
        <v>48</v>
      </c>
      <c r="I30" s="28" t="s">
        <v>49</v>
      </c>
      <c r="J30" s="275">
        <f t="shared" si="0"/>
        <v>0.11479500000000001</v>
      </c>
      <c r="K30" s="256" t="str">
        <f t="shared" si="1"/>
        <v>2018-19</v>
      </c>
    </row>
    <row r="31" spans="1:11" x14ac:dyDescent="0.35">
      <c r="A31" s="23" t="s">
        <v>46</v>
      </c>
      <c r="B31" s="24">
        <v>3</v>
      </c>
      <c r="C31" s="37" t="s">
        <v>126</v>
      </c>
      <c r="D31" s="23" t="s">
        <v>103</v>
      </c>
      <c r="E31" s="48">
        <f>2+4.3106</f>
        <v>6.3106</v>
      </c>
      <c r="F31" s="23" t="s">
        <v>47</v>
      </c>
      <c r="G31" s="16">
        <f>$G$18</f>
        <v>21.353999999999999</v>
      </c>
      <c r="H31" s="23" t="s">
        <v>48</v>
      </c>
      <c r="I31" s="23" t="s">
        <v>49</v>
      </c>
      <c r="J31" s="275">
        <f t="shared" si="0"/>
        <v>0.13475655240000001</v>
      </c>
      <c r="K31" s="256" t="str">
        <f t="shared" si="1"/>
        <v>2018-19</v>
      </c>
    </row>
    <row r="32" spans="1:11" x14ac:dyDescent="0.35">
      <c r="A32" s="21" t="s">
        <v>46</v>
      </c>
      <c r="B32" s="30">
        <v>3</v>
      </c>
      <c r="C32" s="29" t="s">
        <v>101</v>
      </c>
      <c r="D32" s="29" t="s">
        <v>55</v>
      </c>
      <c r="E32" s="269">
        <v>10.34</v>
      </c>
      <c r="F32" s="268" t="s">
        <v>47</v>
      </c>
      <c r="G32" s="270">
        <v>21.353999999999999</v>
      </c>
      <c r="H32" s="31" t="s">
        <v>48</v>
      </c>
      <c r="I32" s="31" t="s">
        <v>58</v>
      </c>
      <c r="J32" s="275">
        <f t="shared" si="0"/>
        <v>0.22080035999999997</v>
      </c>
      <c r="K32" s="256" t="str">
        <f t="shared" si="1"/>
        <v>2018-19</v>
      </c>
    </row>
    <row r="33" spans="1:11" x14ac:dyDescent="0.35">
      <c r="A33" s="23" t="s">
        <v>46</v>
      </c>
      <c r="B33" s="24">
        <v>3</v>
      </c>
      <c r="C33" s="23" t="s">
        <v>59</v>
      </c>
      <c r="D33" s="23" t="s">
        <v>104</v>
      </c>
      <c r="E33" s="14">
        <f>E15*0.95</f>
        <v>37864.15</v>
      </c>
      <c r="F33" s="23" t="s">
        <v>40</v>
      </c>
      <c r="G33" s="49">
        <v>0.70799999999999996</v>
      </c>
      <c r="H33" s="23" t="s">
        <v>41</v>
      </c>
      <c r="I33" s="23" t="s">
        <v>60</v>
      </c>
      <c r="J33" s="275">
        <f t="shared" si="0"/>
        <v>26.807818199999996</v>
      </c>
      <c r="K33" s="256" t="str">
        <f t="shared" si="1"/>
        <v>2018-19</v>
      </c>
    </row>
    <row r="34" spans="1:11" x14ac:dyDescent="0.35">
      <c r="A34" s="29" t="s">
        <v>61</v>
      </c>
      <c r="B34" s="30">
        <v>3</v>
      </c>
      <c r="C34" s="31" t="s">
        <v>62</v>
      </c>
      <c r="D34" s="253" t="s">
        <v>130</v>
      </c>
      <c r="E34" s="272">
        <v>75708.2</v>
      </c>
      <c r="F34" s="31" t="s">
        <v>63</v>
      </c>
      <c r="G34" s="276">
        <v>0.28502</v>
      </c>
      <c r="H34" s="29" t="s">
        <v>64</v>
      </c>
      <c r="I34" s="31" t="s">
        <v>65</v>
      </c>
      <c r="J34" s="275">
        <f t="shared" si="0"/>
        <v>21.578351164000001</v>
      </c>
      <c r="K34" s="256" t="str">
        <f t="shared" si="1"/>
        <v>2018-19</v>
      </c>
    </row>
    <row r="35" spans="1:11" s="128" customFormat="1" x14ac:dyDescent="0.35">
      <c r="A35" s="137" t="s">
        <v>61</v>
      </c>
      <c r="B35" s="95">
        <v>3</v>
      </c>
      <c r="C35" s="138" t="s">
        <v>62</v>
      </c>
      <c r="D35" s="137" t="s">
        <v>129</v>
      </c>
      <c r="E35" s="271"/>
      <c r="F35" s="138" t="s">
        <v>63</v>
      </c>
      <c r="G35" s="147">
        <v>0.18589</v>
      </c>
      <c r="H35" s="137" t="s">
        <v>64</v>
      </c>
      <c r="I35" s="138" t="s">
        <v>128</v>
      </c>
      <c r="J35" s="275">
        <f t="shared" si="0"/>
        <v>0</v>
      </c>
      <c r="K35" s="256" t="str">
        <f t="shared" si="1"/>
        <v>2018-19</v>
      </c>
    </row>
    <row r="36" spans="1:11" x14ac:dyDescent="0.35">
      <c r="A36" s="29" t="s">
        <v>61</v>
      </c>
      <c r="B36" s="30">
        <v>3</v>
      </c>
      <c r="C36" s="31" t="s">
        <v>62</v>
      </c>
      <c r="D36" s="29" t="s">
        <v>66</v>
      </c>
      <c r="E36" s="173">
        <f>15857</f>
        <v>15857</v>
      </c>
      <c r="F36" s="31" t="s">
        <v>63</v>
      </c>
      <c r="G36" s="147">
        <v>0.30945</v>
      </c>
      <c r="H36" s="29" t="s">
        <v>64</v>
      </c>
      <c r="I36" s="31" t="s">
        <v>65</v>
      </c>
      <c r="J36" s="275">
        <f t="shared" si="0"/>
        <v>4.9069486500000004</v>
      </c>
      <c r="K36" s="256" t="str">
        <f t="shared" si="1"/>
        <v>2018-19</v>
      </c>
    </row>
    <row r="37" spans="1:11" x14ac:dyDescent="0.35">
      <c r="A37" s="29" t="s">
        <v>61</v>
      </c>
      <c r="B37" s="30">
        <v>3</v>
      </c>
      <c r="C37" s="31" t="s">
        <v>62</v>
      </c>
      <c r="D37" s="29" t="s">
        <v>67</v>
      </c>
      <c r="E37" s="173">
        <f>6194+(124+175+36)</f>
        <v>6529</v>
      </c>
      <c r="F37" s="31" t="s">
        <v>63</v>
      </c>
      <c r="G37" s="147">
        <v>0.27459</v>
      </c>
      <c r="H37" s="29" t="s">
        <v>64</v>
      </c>
      <c r="I37" s="31" t="s">
        <v>65</v>
      </c>
      <c r="J37" s="275">
        <f t="shared" si="0"/>
        <v>1.7927981099999999</v>
      </c>
      <c r="K37" s="256" t="str">
        <f t="shared" si="1"/>
        <v>2018-19</v>
      </c>
    </row>
    <row r="38" spans="1:11" x14ac:dyDescent="0.35">
      <c r="A38" s="29" t="s">
        <v>61</v>
      </c>
      <c r="B38" s="30">
        <v>3</v>
      </c>
      <c r="C38" s="31" t="s">
        <v>62</v>
      </c>
      <c r="D38" s="29" t="s">
        <v>68</v>
      </c>
      <c r="E38" s="112">
        <v>0</v>
      </c>
      <c r="F38" s="31" t="s">
        <v>63</v>
      </c>
      <c r="G38" s="147">
        <v>0.17534</v>
      </c>
      <c r="H38" s="29" t="s">
        <v>64</v>
      </c>
      <c r="I38" s="31" t="s">
        <v>65</v>
      </c>
      <c r="J38" s="275">
        <f t="shared" si="0"/>
        <v>0</v>
      </c>
      <c r="K38" s="256" t="str">
        <f t="shared" si="1"/>
        <v>2018-19</v>
      </c>
    </row>
    <row r="39" spans="1:11" x14ac:dyDescent="0.35">
      <c r="A39" s="29" t="s">
        <v>61</v>
      </c>
      <c r="B39" s="30">
        <v>3</v>
      </c>
      <c r="C39" s="31" t="s">
        <v>62</v>
      </c>
      <c r="D39" s="29" t="s">
        <v>153</v>
      </c>
      <c r="E39" s="117">
        <v>33346.49</v>
      </c>
      <c r="F39" s="31" t="s">
        <v>70</v>
      </c>
      <c r="G39" s="298">
        <v>0.31763999999999998</v>
      </c>
      <c r="H39" s="29" t="s">
        <v>83</v>
      </c>
      <c r="I39" s="31" t="s">
        <v>65</v>
      </c>
      <c r="J39" s="275">
        <f t="shared" si="0"/>
        <v>10.592179083599998</v>
      </c>
      <c r="K39" s="256" t="str">
        <f t="shared" si="1"/>
        <v>2018-19</v>
      </c>
    </row>
    <row r="40" spans="1:11" x14ac:dyDescent="0.35">
      <c r="A40" s="29" t="s">
        <v>61</v>
      </c>
      <c r="B40" s="30">
        <v>3</v>
      </c>
      <c r="C40" s="31" t="s">
        <v>62</v>
      </c>
      <c r="D40" s="29" t="s">
        <v>105</v>
      </c>
      <c r="E40" s="173">
        <v>208020.06972000003</v>
      </c>
      <c r="F40" s="31" t="s">
        <v>70</v>
      </c>
      <c r="G40" s="58">
        <v>2.7789999999999999E-2</v>
      </c>
      <c r="H40" s="29" t="s">
        <v>83</v>
      </c>
      <c r="I40" s="31" t="s">
        <v>65</v>
      </c>
      <c r="J40" s="275">
        <f t="shared" si="0"/>
        <v>5.7808777375188001</v>
      </c>
      <c r="K40" s="256" t="str">
        <f t="shared" si="1"/>
        <v>2018-19</v>
      </c>
    </row>
    <row r="41" spans="1:11" x14ac:dyDescent="0.35">
      <c r="A41" s="29" t="s">
        <v>61</v>
      </c>
      <c r="B41" s="30">
        <v>3</v>
      </c>
      <c r="C41" s="56" t="s">
        <v>62</v>
      </c>
      <c r="D41" s="55" t="s">
        <v>71</v>
      </c>
      <c r="E41" s="273">
        <v>800425</v>
      </c>
      <c r="F41" s="29" t="s">
        <v>70</v>
      </c>
      <c r="G41" s="44">
        <v>0.25492999999999999</v>
      </c>
      <c r="H41" s="29" t="s">
        <v>72</v>
      </c>
      <c r="I41" s="268" t="s">
        <v>152</v>
      </c>
      <c r="J41" s="275">
        <f t="shared" si="0"/>
        <v>204.05234524999997</v>
      </c>
      <c r="K41" s="256" t="str">
        <f t="shared" si="1"/>
        <v>2018-19</v>
      </c>
    </row>
    <row r="42" spans="1:11" x14ac:dyDescent="0.35">
      <c r="A42" s="29" t="s">
        <v>61</v>
      </c>
      <c r="B42" s="30">
        <v>3</v>
      </c>
      <c r="C42" s="56" t="s">
        <v>62</v>
      </c>
      <c r="D42" s="55" t="s">
        <v>74</v>
      </c>
      <c r="E42" s="273">
        <v>1050161</v>
      </c>
      <c r="F42" s="29" t="s">
        <v>70</v>
      </c>
      <c r="G42" s="44">
        <v>0.15831999999999999</v>
      </c>
      <c r="H42" s="29" t="s">
        <v>72</v>
      </c>
      <c r="I42" s="268" t="s">
        <v>152</v>
      </c>
      <c r="J42" s="275">
        <f t="shared" si="0"/>
        <v>166.26148951999997</v>
      </c>
      <c r="K42" s="256" t="str">
        <f t="shared" si="1"/>
        <v>2018-19</v>
      </c>
    </row>
    <row r="43" spans="1:11" x14ac:dyDescent="0.35">
      <c r="A43" s="29" t="s">
        <v>61</v>
      </c>
      <c r="B43" s="30">
        <v>3</v>
      </c>
      <c r="C43" s="56" t="s">
        <v>62</v>
      </c>
      <c r="D43" s="55" t="s">
        <v>111</v>
      </c>
      <c r="E43" s="273">
        <v>3359442</v>
      </c>
      <c r="F43" s="31" t="s">
        <v>70</v>
      </c>
      <c r="G43" s="39">
        <v>0.19561999999999999</v>
      </c>
      <c r="H43" s="29" t="s">
        <v>72</v>
      </c>
      <c r="I43" s="268" t="s">
        <v>152</v>
      </c>
      <c r="J43" s="275">
        <f t="shared" si="0"/>
        <v>657.1740440399999</v>
      </c>
      <c r="K43" s="256" t="str">
        <f t="shared" si="1"/>
        <v>2018-19</v>
      </c>
    </row>
    <row r="44" spans="1:11" x14ac:dyDescent="0.35">
      <c r="A44" s="29" t="s">
        <v>61</v>
      </c>
      <c r="B44" s="30">
        <v>3</v>
      </c>
      <c r="C44" s="56" t="s">
        <v>62</v>
      </c>
      <c r="D44" s="55" t="s">
        <v>75</v>
      </c>
      <c r="E44" s="273">
        <v>2586216</v>
      </c>
      <c r="F44" s="29" t="s">
        <v>70</v>
      </c>
      <c r="G44" s="39">
        <v>0.18078</v>
      </c>
      <c r="H44" s="29" t="s">
        <v>72</v>
      </c>
      <c r="I44" s="268" t="s">
        <v>152</v>
      </c>
      <c r="J44" s="275">
        <f t="shared" si="0"/>
        <v>467.53612848</v>
      </c>
      <c r="K44" s="256" t="str">
        <f t="shared" si="1"/>
        <v>2018-19</v>
      </c>
    </row>
    <row r="45" spans="1:11" x14ac:dyDescent="0.35">
      <c r="A45" s="29" t="s">
        <v>61</v>
      </c>
      <c r="B45" s="30">
        <v>3</v>
      </c>
      <c r="C45" s="31" t="s">
        <v>62</v>
      </c>
      <c r="D45" s="253" t="s">
        <v>149</v>
      </c>
      <c r="E45" s="273">
        <v>508460.62494380004</v>
      </c>
      <c r="F45" s="29" t="s">
        <v>70</v>
      </c>
      <c r="G45" s="39">
        <v>4.1149999999999999E-2</v>
      </c>
      <c r="H45" s="29" t="s">
        <v>72</v>
      </c>
      <c r="I45" s="31" t="s">
        <v>76</v>
      </c>
      <c r="J45" s="275">
        <f t="shared" si="0"/>
        <v>20.92315471643737</v>
      </c>
      <c r="K45" s="256" t="str">
        <f t="shared" si="1"/>
        <v>2018-19</v>
      </c>
    </row>
    <row r="46" spans="1:11" s="281" customFormat="1" x14ac:dyDescent="0.35">
      <c r="A46" s="253" t="s">
        <v>61</v>
      </c>
      <c r="B46" s="95">
        <v>3</v>
      </c>
      <c r="C46" s="268" t="s">
        <v>62</v>
      </c>
      <c r="D46" s="253" t="s">
        <v>150</v>
      </c>
      <c r="E46" s="291">
        <v>2772748.7102767038</v>
      </c>
      <c r="F46" s="253" t="s">
        <v>70</v>
      </c>
      <c r="G46" s="282">
        <f>G45</f>
        <v>4.1149999999999999E-2</v>
      </c>
      <c r="H46" s="253" t="s">
        <v>72</v>
      </c>
      <c r="I46" s="268" t="s">
        <v>76</v>
      </c>
      <c r="J46" s="275">
        <f t="shared" ref="J46" si="2">(E46*G46)/1000</f>
        <v>114.09860942788636</v>
      </c>
      <c r="K46" s="256" t="str">
        <f t="shared" si="1"/>
        <v>2018-19</v>
      </c>
    </row>
    <row r="47" spans="1:11" x14ac:dyDescent="0.35">
      <c r="A47" s="25" t="s">
        <v>61</v>
      </c>
      <c r="B47" s="26">
        <v>3</v>
      </c>
      <c r="C47" s="25" t="s">
        <v>62</v>
      </c>
      <c r="D47" s="25" t="s">
        <v>77</v>
      </c>
      <c r="E47" s="274">
        <v>4135</v>
      </c>
      <c r="F47" s="25" t="s">
        <v>70</v>
      </c>
      <c r="G47" s="41">
        <v>5.9699999999999996E-3</v>
      </c>
      <c r="H47" s="25" t="s">
        <v>72</v>
      </c>
      <c r="I47" s="25" t="s">
        <v>76</v>
      </c>
      <c r="J47" s="275">
        <f t="shared" si="0"/>
        <v>2.4685949999999998E-2</v>
      </c>
      <c r="K47" s="256" t="str">
        <f>K45</f>
        <v>2018-19</v>
      </c>
    </row>
    <row r="48" spans="1:11" x14ac:dyDescent="0.35">
      <c r="A48" s="21" t="s">
        <v>78</v>
      </c>
      <c r="B48" s="22">
        <v>3</v>
      </c>
      <c r="C48" s="28" t="s">
        <v>79</v>
      </c>
      <c r="D48" s="21" t="s">
        <v>136</v>
      </c>
      <c r="E48" s="273">
        <v>5044286.07</v>
      </c>
      <c r="F48" s="28" t="s">
        <v>70</v>
      </c>
      <c r="G48" s="6">
        <f>G45</f>
        <v>4.1149999999999999E-2</v>
      </c>
      <c r="H48" s="21" t="s">
        <v>72</v>
      </c>
      <c r="I48" s="28" t="s">
        <v>65</v>
      </c>
      <c r="J48" s="275">
        <f t="shared" si="0"/>
        <v>207.57237178050002</v>
      </c>
      <c r="K48" s="256" t="str">
        <f t="shared" si="1"/>
        <v>2018-19</v>
      </c>
    </row>
    <row r="49" spans="1:11" x14ac:dyDescent="0.35">
      <c r="A49" s="21" t="s">
        <v>78</v>
      </c>
      <c r="B49" s="22">
        <v>3</v>
      </c>
      <c r="C49" s="28" t="s">
        <v>79</v>
      </c>
      <c r="D49" s="21" t="s">
        <v>81</v>
      </c>
      <c r="E49" s="273">
        <v>51431.09</v>
      </c>
      <c r="F49" s="28" t="s">
        <v>70</v>
      </c>
      <c r="G49" s="39">
        <v>3.508E-2</v>
      </c>
      <c r="H49" s="21" t="s">
        <v>72</v>
      </c>
      <c r="I49" s="28" t="s">
        <v>65</v>
      </c>
      <c r="J49" s="275">
        <f t="shared" si="0"/>
        <v>1.8042026371999997</v>
      </c>
      <c r="K49" s="256" t="str">
        <f t="shared" si="1"/>
        <v>2018-19</v>
      </c>
    </row>
    <row r="50" spans="1:11" x14ac:dyDescent="0.35">
      <c r="A50" s="86" t="s">
        <v>78</v>
      </c>
      <c r="B50" s="22">
        <v>3</v>
      </c>
      <c r="C50" s="28" t="s">
        <v>79</v>
      </c>
      <c r="D50" s="21" t="s">
        <v>82</v>
      </c>
      <c r="E50" s="273">
        <v>3762448.59</v>
      </c>
      <c r="F50" s="28" t="s">
        <v>70</v>
      </c>
      <c r="G50" s="39">
        <v>0.12076000000000001</v>
      </c>
      <c r="H50" s="21" t="s">
        <v>72</v>
      </c>
      <c r="I50" s="28" t="s">
        <v>65</v>
      </c>
      <c r="J50" s="275">
        <f t="shared" si="0"/>
        <v>454.3532917284</v>
      </c>
      <c r="K50" s="256" t="str">
        <f t="shared" si="1"/>
        <v>2018-19</v>
      </c>
    </row>
    <row r="51" spans="1:11" s="128" customFormat="1" x14ac:dyDescent="0.35">
      <c r="A51" s="21" t="s">
        <v>78</v>
      </c>
      <c r="B51" s="87">
        <v>3</v>
      </c>
      <c r="C51" s="93" t="s">
        <v>79</v>
      </c>
      <c r="D51" s="137" t="s">
        <v>132</v>
      </c>
      <c r="E51" s="273">
        <v>2227157.89</v>
      </c>
      <c r="F51" s="93" t="s">
        <v>70</v>
      </c>
      <c r="G51" s="262">
        <v>0.17582999999999999</v>
      </c>
      <c r="H51" s="137" t="s">
        <v>83</v>
      </c>
      <c r="I51" s="138" t="s">
        <v>131</v>
      </c>
      <c r="J51" s="275">
        <f t="shared" si="0"/>
        <v>391.60117179870002</v>
      </c>
      <c r="K51" s="256" t="str">
        <f t="shared" si="1"/>
        <v>2018-19</v>
      </c>
    </row>
    <row r="52" spans="1:11" x14ac:dyDescent="0.35">
      <c r="A52" s="23" t="s">
        <v>78</v>
      </c>
      <c r="B52" s="24">
        <v>3</v>
      </c>
      <c r="C52" s="23" t="s">
        <v>79</v>
      </c>
      <c r="D52" s="23" t="s">
        <v>84</v>
      </c>
      <c r="E52" s="274">
        <v>51293.53</v>
      </c>
      <c r="F52" s="23" t="s">
        <v>70</v>
      </c>
      <c r="G52" s="41">
        <v>0.11551</v>
      </c>
      <c r="H52" s="23" t="s">
        <v>72</v>
      </c>
      <c r="I52" s="23" t="s">
        <v>65</v>
      </c>
      <c r="J52" s="275">
        <f t="shared" si="0"/>
        <v>5.9249156503</v>
      </c>
      <c r="K52" s="256" t="str">
        <f t="shared" si="1"/>
        <v>2018-19</v>
      </c>
    </row>
    <row r="53" spans="1:11" x14ac:dyDescent="0.35">
      <c r="A53" s="21" t="s">
        <v>78</v>
      </c>
      <c r="B53" s="30">
        <v>3</v>
      </c>
      <c r="C53" s="29" t="s">
        <v>85</v>
      </c>
      <c r="D53" s="29" t="s">
        <v>136</v>
      </c>
      <c r="E53" s="123">
        <v>28722176.789999999</v>
      </c>
      <c r="F53" s="31" t="s">
        <v>70</v>
      </c>
      <c r="G53" s="68">
        <f>G45</f>
        <v>4.1149999999999999E-2</v>
      </c>
      <c r="H53" s="29" t="s">
        <v>72</v>
      </c>
      <c r="I53" s="31" t="s">
        <v>65</v>
      </c>
      <c r="J53" s="275">
        <f t="shared" si="0"/>
        <v>1181.9175749084998</v>
      </c>
      <c r="K53" s="256" t="str">
        <f t="shared" si="1"/>
        <v>2018-19</v>
      </c>
    </row>
    <row r="54" spans="1:11" x14ac:dyDescent="0.35">
      <c r="A54" s="21" t="s">
        <v>78</v>
      </c>
      <c r="B54" s="30">
        <v>3</v>
      </c>
      <c r="C54" s="29" t="s">
        <v>85</v>
      </c>
      <c r="D54" s="29" t="s">
        <v>81</v>
      </c>
      <c r="E54" s="273">
        <v>1019446.26</v>
      </c>
      <c r="F54" s="31" t="s">
        <v>70</v>
      </c>
      <c r="G54" s="6">
        <f>G49</f>
        <v>3.508E-2</v>
      </c>
      <c r="H54" s="29" t="s">
        <v>72</v>
      </c>
      <c r="I54" s="31" t="s">
        <v>65</v>
      </c>
      <c r="J54" s="275">
        <f t="shared" si="0"/>
        <v>35.762174800799997</v>
      </c>
      <c r="K54" s="256" t="str">
        <f t="shared" si="1"/>
        <v>2018-19</v>
      </c>
    </row>
    <row r="55" spans="1:11" x14ac:dyDescent="0.35">
      <c r="A55" s="21" t="s">
        <v>78</v>
      </c>
      <c r="B55" s="30">
        <v>3</v>
      </c>
      <c r="C55" s="29" t="s">
        <v>85</v>
      </c>
      <c r="D55" s="29" t="s">
        <v>82</v>
      </c>
      <c r="E55" s="273">
        <v>23664410.510000002</v>
      </c>
      <c r="F55" s="31" t="s">
        <v>70</v>
      </c>
      <c r="G55" s="6">
        <f>G50</f>
        <v>0.12076000000000001</v>
      </c>
      <c r="H55" s="29" t="s">
        <v>72</v>
      </c>
      <c r="I55" s="31" t="s">
        <v>65</v>
      </c>
      <c r="J55" s="275">
        <f t="shared" si="0"/>
        <v>2857.7142131876003</v>
      </c>
      <c r="K55" s="256" t="str">
        <f t="shared" si="1"/>
        <v>2018-19</v>
      </c>
    </row>
    <row r="56" spans="1:11" s="128" customFormat="1" x14ac:dyDescent="0.35">
      <c r="A56" s="86" t="s">
        <v>78</v>
      </c>
      <c r="B56" s="95">
        <v>3</v>
      </c>
      <c r="C56" s="137" t="s">
        <v>85</v>
      </c>
      <c r="D56" s="137" t="s">
        <v>132</v>
      </c>
      <c r="E56" s="273">
        <v>5064071.6500000004</v>
      </c>
      <c r="F56" s="138" t="s">
        <v>70</v>
      </c>
      <c r="G56" s="152">
        <f>G51</f>
        <v>0.17582999999999999</v>
      </c>
      <c r="H56" s="137" t="s">
        <v>83</v>
      </c>
      <c r="I56" s="138" t="s">
        <v>131</v>
      </c>
      <c r="J56" s="275">
        <f t="shared" si="0"/>
        <v>890.41571821950004</v>
      </c>
      <c r="K56" s="256" t="str">
        <f t="shared" si="1"/>
        <v>2018-19</v>
      </c>
    </row>
    <row r="57" spans="1:11" s="128" customFormat="1" x14ac:dyDescent="0.35">
      <c r="A57" s="264" t="s">
        <v>78</v>
      </c>
      <c r="B57" s="266">
        <v>3</v>
      </c>
      <c r="C57" s="265" t="s">
        <v>85</v>
      </c>
      <c r="D57" s="265" t="s">
        <v>84</v>
      </c>
      <c r="E57" s="274">
        <v>16146.09</v>
      </c>
      <c r="F57" s="265" t="s">
        <v>70</v>
      </c>
      <c r="G57" s="263">
        <v>0.11551</v>
      </c>
      <c r="H57" s="265" t="s">
        <v>72</v>
      </c>
      <c r="I57" s="265" t="s">
        <v>65</v>
      </c>
      <c r="J57" s="275">
        <f t="shared" si="0"/>
        <v>1.8650348559000001</v>
      </c>
      <c r="K57" s="256" t="str">
        <f t="shared" si="1"/>
        <v>2018-19</v>
      </c>
    </row>
    <row r="58" spans="1:11" s="128" customFormat="1" x14ac:dyDescent="0.35">
      <c r="A58" s="86" t="s">
        <v>78</v>
      </c>
      <c r="B58" s="92">
        <v>3</v>
      </c>
      <c r="C58" s="260" t="s">
        <v>134</v>
      </c>
      <c r="D58" s="260" t="s">
        <v>105</v>
      </c>
      <c r="E58" s="280">
        <v>369003</v>
      </c>
      <c r="F58" s="260" t="s">
        <v>70</v>
      </c>
      <c r="G58" s="259">
        <v>2.7789999999999999E-2</v>
      </c>
      <c r="H58" s="86" t="s">
        <v>72</v>
      </c>
      <c r="I58" s="260" t="s">
        <v>139</v>
      </c>
      <c r="J58" s="278">
        <f t="shared" si="0"/>
        <v>10.254593369999998</v>
      </c>
      <c r="K58" s="256" t="str">
        <f t="shared" ref="K58:K61" si="3">$K$2</f>
        <v>2018-19</v>
      </c>
    </row>
    <row r="59" spans="1:11" s="128" customFormat="1" x14ac:dyDescent="0.35">
      <c r="A59" s="86" t="s">
        <v>78</v>
      </c>
      <c r="B59" s="92">
        <v>3</v>
      </c>
      <c r="C59" s="260" t="s">
        <v>134</v>
      </c>
      <c r="D59" s="260" t="s">
        <v>132</v>
      </c>
      <c r="E59" s="280">
        <v>513125</v>
      </c>
      <c r="F59" s="260" t="s">
        <v>70</v>
      </c>
      <c r="G59" s="132">
        <f>G51</f>
        <v>0.17582999999999999</v>
      </c>
      <c r="H59" s="86" t="s">
        <v>72</v>
      </c>
      <c r="I59" s="260" t="s">
        <v>141</v>
      </c>
      <c r="J59" s="278">
        <f t="shared" si="0"/>
        <v>90.222768749999986</v>
      </c>
      <c r="K59" s="256" t="str">
        <f t="shared" si="3"/>
        <v>2018-19</v>
      </c>
    </row>
    <row r="60" spans="1:11" s="128" customFormat="1" x14ac:dyDescent="0.35">
      <c r="A60" s="86" t="s">
        <v>78</v>
      </c>
      <c r="B60" s="92">
        <v>3</v>
      </c>
      <c r="C60" s="260" t="s">
        <v>134</v>
      </c>
      <c r="D60" s="260" t="s">
        <v>135</v>
      </c>
      <c r="E60" s="280">
        <v>691214</v>
      </c>
      <c r="F60" s="260" t="s">
        <v>70</v>
      </c>
      <c r="G60" s="279">
        <f>G41</f>
        <v>0.25492999999999999</v>
      </c>
      <c r="H60" s="86" t="s">
        <v>72</v>
      </c>
      <c r="I60" s="268" t="s">
        <v>152</v>
      </c>
      <c r="J60" s="278">
        <f t="shared" si="0"/>
        <v>176.21118502000002</v>
      </c>
      <c r="K60" s="256" t="str">
        <f t="shared" si="3"/>
        <v>2018-19</v>
      </c>
    </row>
    <row r="61" spans="1:11" s="128" customFormat="1" x14ac:dyDescent="0.35">
      <c r="A61" s="264" t="s">
        <v>78</v>
      </c>
      <c r="B61" s="89">
        <v>3</v>
      </c>
      <c r="C61" s="264" t="s">
        <v>134</v>
      </c>
      <c r="D61" s="264" t="s">
        <v>136</v>
      </c>
      <c r="E61" s="274">
        <v>1909976</v>
      </c>
      <c r="F61" s="264" t="s">
        <v>70</v>
      </c>
      <c r="G61" s="130">
        <f>G45</f>
        <v>4.1149999999999999E-2</v>
      </c>
      <c r="H61" s="264" t="s">
        <v>72</v>
      </c>
      <c r="I61" s="264" t="s">
        <v>140</v>
      </c>
      <c r="J61" s="80">
        <f t="shared" si="0"/>
        <v>78.59551239999999</v>
      </c>
      <c r="K61" s="256" t="str">
        <f t="shared" si="3"/>
        <v>2018-19</v>
      </c>
    </row>
    <row r="62" spans="1:11" x14ac:dyDescent="0.35">
      <c r="A62" s="21" t="s">
        <v>78</v>
      </c>
      <c r="B62" s="22">
        <v>3</v>
      </c>
      <c r="C62" s="36" t="s">
        <v>86</v>
      </c>
      <c r="D62" s="55" t="s">
        <v>111</v>
      </c>
      <c r="E62" s="273">
        <v>24785141</v>
      </c>
      <c r="F62" s="28" t="s">
        <v>70</v>
      </c>
      <c r="G62" s="6">
        <f>G43</f>
        <v>0.19561999999999999</v>
      </c>
      <c r="H62" s="21" t="s">
        <v>72</v>
      </c>
      <c r="I62" s="268" t="s">
        <v>152</v>
      </c>
      <c r="J62" s="275">
        <f t="shared" si="0"/>
        <v>4848.4692824200001</v>
      </c>
      <c r="K62" s="256" t="str">
        <f>K57</f>
        <v>2018-19</v>
      </c>
    </row>
    <row r="63" spans="1:11" x14ac:dyDescent="0.35">
      <c r="A63" s="23" t="s">
        <v>78</v>
      </c>
      <c r="B63" s="24">
        <v>3</v>
      </c>
      <c r="C63" s="37" t="s">
        <v>86</v>
      </c>
      <c r="D63" s="67" t="s">
        <v>74</v>
      </c>
      <c r="E63" s="274">
        <v>8021845</v>
      </c>
      <c r="F63" s="23" t="s">
        <v>70</v>
      </c>
      <c r="G63" s="7">
        <f>G42</f>
        <v>0.15831999999999999</v>
      </c>
      <c r="H63" s="23" t="s">
        <v>72</v>
      </c>
      <c r="I63" s="268" t="s">
        <v>152</v>
      </c>
      <c r="J63" s="275">
        <f t="shared" si="0"/>
        <v>1270.0185004</v>
      </c>
      <c r="K63" s="256" t="str">
        <f t="shared" si="1"/>
        <v>2018-19</v>
      </c>
    </row>
    <row r="64" spans="1:11" x14ac:dyDescent="0.35">
      <c r="A64" s="18" t="s">
        <v>107</v>
      </c>
      <c r="B64" s="33">
        <v>3</v>
      </c>
      <c r="C64" s="31" t="s">
        <v>155</v>
      </c>
      <c r="D64" s="31" t="s">
        <v>90</v>
      </c>
      <c r="I64" s="31" t="s">
        <v>106</v>
      </c>
      <c r="J64" s="275">
        <v>13134.106812700174</v>
      </c>
      <c r="K64" s="256" t="str">
        <f t="shared" si="1"/>
        <v>2018-19</v>
      </c>
    </row>
    <row r="65" spans="1:11" x14ac:dyDescent="0.35">
      <c r="A65" s="61" t="s">
        <v>89</v>
      </c>
      <c r="B65" s="35">
        <v>0</v>
      </c>
      <c r="C65" s="34" t="s">
        <v>89</v>
      </c>
      <c r="D65" s="34" t="s">
        <v>89</v>
      </c>
      <c r="E65" s="61"/>
      <c r="F65" s="61"/>
      <c r="G65" s="61"/>
      <c r="H65" s="61"/>
      <c r="I65" s="25" t="s">
        <v>106</v>
      </c>
      <c r="J65" s="277">
        <v>3075</v>
      </c>
      <c r="K65" s="256" t="str">
        <f t="shared" si="1"/>
        <v>2018-19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K65"/>
  <sheetViews>
    <sheetView topLeftCell="B1" zoomScale="80" zoomScaleNormal="80" workbookViewId="0">
      <pane ySplit="1" topLeftCell="A33" activePane="bottomLeft" state="frozen"/>
      <selection pane="bottomLeft" activeCell="J4" sqref="J4:J8"/>
    </sheetView>
  </sheetViews>
  <sheetFormatPr defaultColWidth="9.1796875" defaultRowHeight="14.5" x14ac:dyDescent="0.35"/>
  <cols>
    <col min="1" max="1" width="21.7265625" style="18" customWidth="1"/>
    <col min="2" max="2" width="11.7265625" style="18" customWidth="1"/>
    <col min="3" max="3" width="44.1796875" style="18" customWidth="1"/>
    <col min="4" max="4" width="25.7265625" style="18" customWidth="1"/>
    <col min="5" max="5" width="16.81640625" style="18" customWidth="1"/>
    <col min="6" max="6" width="10.81640625" style="18" customWidth="1"/>
    <col min="7" max="7" width="12.26953125" style="18" customWidth="1"/>
    <col min="8" max="8" width="12" style="18" customWidth="1"/>
    <col min="9" max="9" width="14.7265625" style="18" customWidth="1"/>
    <col min="10" max="10" width="15.81640625" style="18" customWidth="1"/>
    <col min="11" max="16384" width="9.1796875" style="18"/>
  </cols>
  <sheetData>
    <row r="1" spans="1:11" ht="15" thickBot="1" x14ac:dyDescent="0.4">
      <c r="A1" s="19" t="s">
        <v>0</v>
      </c>
      <c r="B1" s="20" t="s">
        <v>1</v>
      </c>
      <c r="C1" s="19" t="s">
        <v>2</v>
      </c>
      <c r="D1" s="19" t="s">
        <v>3</v>
      </c>
      <c r="E1" s="62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50" t="s">
        <v>9</v>
      </c>
      <c r="K1" s="15" t="s">
        <v>87</v>
      </c>
    </row>
    <row r="2" spans="1:11" x14ac:dyDescent="0.35">
      <c r="A2" s="21" t="s">
        <v>10</v>
      </c>
      <c r="B2" s="22">
        <v>1</v>
      </c>
      <c r="C2" s="21" t="s">
        <v>11</v>
      </c>
      <c r="D2" s="21" t="s">
        <v>12</v>
      </c>
      <c r="E2" s="38">
        <v>22704052</v>
      </c>
      <c r="F2" s="21" t="s">
        <v>13</v>
      </c>
      <c r="G2" s="39">
        <v>0.18396000000000001</v>
      </c>
      <c r="H2" s="21" t="s">
        <v>14</v>
      </c>
      <c r="I2" s="21" t="s">
        <v>15</v>
      </c>
      <c r="J2" s="11">
        <f>(E2*G2)/1000</f>
        <v>4176.6374059200007</v>
      </c>
      <c r="K2" s="245" t="s">
        <v>112</v>
      </c>
    </row>
    <row r="3" spans="1:11" x14ac:dyDescent="0.35">
      <c r="A3" s="23" t="s">
        <v>10</v>
      </c>
      <c r="B3" s="24">
        <v>1</v>
      </c>
      <c r="C3" s="23" t="s">
        <v>11</v>
      </c>
      <c r="D3" s="23" t="s">
        <v>16</v>
      </c>
      <c r="E3" s="40">
        <v>1663440</v>
      </c>
      <c r="F3" s="23" t="s">
        <v>13</v>
      </c>
      <c r="G3" s="7">
        <f>$G$2</f>
        <v>0.18396000000000001</v>
      </c>
      <c r="H3" s="23" t="s">
        <v>14</v>
      </c>
      <c r="I3" s="23" t="s">
        <v>15</v>
      </c>
      <c r="J3" s="275">
        <f t="shared" ref="J3:J63" si="0">(E3*G3)/1000</f>
        <v>306.00642240000002</v>
      </c>
      <c r="K3" s="6" t="str">
        <f>$K$2</f>
        <v>2017-18</v>
      </c>
    </row>
    <row r="4" spans="1:11" x14ac:dyDescent="0.35">
      <c r="A4" s="29" t="s">
        <v>10</v>
      </c>
      <c r="B4" s="30">
        <v>1</v>
      </c>
      <c r="C4" s="29" t="s">
        <v>17</v>
      </c>
      <c r="D4" s="29" t="s">
        <v>18</v>
      </c>
      <c r="E4" s="46">
        <v>0.95</v>
      </c>
      <c r="F4" s="29" t="s">
        <v>19</v>
      </c>
      <c r="G4" s="29">
        <v>1430</v>
      </c>
      <c r="H4" s="29" t="s">
        <v>20</v>
      </c>
      <c r="I4" s="29" t="s">
        <v>21</v>
      </c>
      <c r="J4" s="275">
        <f t="shared" si="0"/>
        <v>1.3585</v>
      </c>
      <c r="K4" s="6" t="str">
        <f t="shared" ref="K4:K65" si="1">$K$2</f>
        <v>2017-18</v>
      </c>
    </row>
    <row r="5" spans="1:11" x14ac:dyDescent="0.35">
      <c r="A5" s="29" t="s">
        <v>10</v>
      </c>
      <c r="B5" s="30">
        <v>1</v>
      </c>
      <c r="C5" s="29" t="s">
        <v>17</v>
      </c>
      <c r="D5" s="29" t="s">
        <v>22</v>
      </c>
      <c r="E5" s="42">
        <v>12.1</v>
      </c>
      <c r="F5" s="29" t="s">
        <v>19</v>
      </c>
      <c r="G5" s="12">
        <v>2088</v>
      </c>
      <c r="H5" s="29" t="s">
        <v>20</v>
      </c>
      <c r="I5" s="29" t="s">
        <v>21</v>
      </c>
      <c r="J5" s="275">
        <f t="shared" si="0"/>
        <v>25.264800000000001</v>
      </c>
      <c r="K5" s="6" t="str">
        <f t="shared" si="1"/>
        <v>2017-18</v>
      </c>
    </row>
    <row r="6" spans="1:11" x14ac:dyDescent="0.35">
      <c r="A6" s="29" t="s">
        <v>10</v>
      </c>
      <c r="B6" s="30">
        <v>1</v>
      </c>
      <c r="C6" s="29" t="s">
        <v>17</v>
      </c>
      <c r="D6" s="29" t="s">
        <v>23</v>
      </c>
      <c r="E6" s="42">
        <v>4.5</v>
      </c>
      <c r="F6" s="29" t="s">
        <v>19</v>
      </c>
      <c r="G6" s="12">
        <v>3922</v>
      </c>
      <c r="H6" s="29" t="s">
        <v>20</v>
      </c>
      <c r="I6" s="29" t="s">
        <v>21</v>
      </c>
      <c r="J6" s="275">
        <f t="shared" si="0"/>
        <v>17.649000000000001</v>
      </c>
      <c r="K6" s="6" t="str">
        <f t="shared" si="1"/>
        <v>2017-18</v>
      </c>
    </row>
    <row r="7" spans="1:11" x14ac:dyDescent="0.35">
      <c r="A7" s="29" t="s">
        <v>10</v>
      </c>
      <c r="B7" s="30">
        <v>1</v>
      </c>
      <c r="C7" s="29" t="s">
        <v>17</v>
      </c>
      <c r="D7" s="29" t="s">
        <v>24</v>
      </c>
      <c r="E7" s="42">
        <v>31.2</v>
      </c>
      <c r="F7" s="29" t="s">
        <v>19</v>
      </c>
      <c r="G7" s="12">
        <v>1774</v>
      </c>
      <c r="H7" s="29" t="s">
        <v>20</v>
      </c>
      <c r="I7" s="29" t="s">
        <v>21</v>
      </c>
      <c r="J7" s="275">
        <f t="shared" si="0"/>
        <v>55.348799999999997</v>
      </c>
      <c r="K7" s="6" t="str">
        <f t="shared" si="1"/>
        <v>2017-18</v>
      </c>
    </row>
    <row r="8" spans="1:11" x14ac:dyDescent="0.35">
      <c r="A8" s="29" t="s">
        <v>10</v>
      </c>
      <c r="B8" s="30">
        <v>1</v>
      </c>
      <c r="C8" s="29" t="s">
        <v>17</v>
      </c>
      <c r="D8" s="29" t="s">
        <v>25</v>
      </c>
      <c r="E8" s="3"/>
      <c r="F8" s="29" t="s">
        <v>19</v>
      </c>
      <c r="G8" s="29">
        <v>1810</v>
      </c>
      <c r="H8" s="29" t="s">
        <v>20</v>
      </c>
      <c r="I8" s="29" t="s">
        <v>21</v>
      </c>
      <c r="J8" s="275">
        <f t="shared" si="0"/>
        <v>0</v>
      </c>
      <c r="K8" s="6" t="str">
        <f t="shared" si="1"/>
        <v>2017-18</v>
      </c>
    </row>
    <row r="9" spans="1:11" x14ac:dyDescent="0.35">
      <c r="A9" s="25" t="s">
        <v>10</v>
      </c>
      <c r="B9" s="26">
        <v>1</v>
      </c>
      <c r="C9" s="25" t="s">
        <v>17</v>
      </c>
      <c r="D9" s="25" t="s">
        <v>26</v>
      </c>
      <c r="E9" s="17"/>
      <c r="F9" s="25" t="s">
        <v>19</v>
      </c>
      <c r="G9" s="25">
        <v>2729</v>
      </c>
      <c r="H9" s="25" t="s">
        <v>20</v>
      </c>
      <c r="I9" s="25" t="s">
        <v>27</v>
      </c>
      <c r="J9" s="275">
        <f t="shared" si="0"/>
        <v>0</v>
      </c>
      <c r="K9" s="6" t="str">
        <f t="shared" si="1"/>
        <v>2017-18</v>
      </c>
    </row>
    <row r="10" spans="1:11" x14ac:dyDescent="0.35">
      <c r="A10" s="21" t="s">
        <v>28</v>
      </c>
      <c r="B10" s="27">
        <v>1</v>
      </c>
      <c r="C10" s="28" t="s">
        <v>29</v>
      </c>
      <c r="D10" s="28" t="s">
        <v>30</v>
      </c>
      <c r="E10" s="38">
        <v>65</v>
      </c>
      <c r="F10" s="28" t="s">
        <v>31</v>
      </c>
      <c r="G10" s="44">
        <v>2.2030699999999999</v>
      </c>
      <c r="H10" s="28" t="s">
        <v>32</v>
      </c>
      <c r="I10" s="28" t="s">
        <v>33</v>
      </c>
      <c r="J10" s="275">
        <f t="shared" si="0"/>
        <v>0.14319954999999998</v>
      </c>
      <c r="K10" s="6" t="str">
        <f t="shared" si="1"/>
        <v>2017-18</v>
      </c>
    </row>
    <row r="11" spans="1:11" x14ac:dyDescent="0.35">
      <c r="A11" s="23" t="s">
        <v>28</v>
      </c>
      <c r="B11" s="24">
        <v>1</v>
      </c>
      <c r="C11" s="23" t="s">
        <v>29</v>
      </c>
      <c r="D11" s="23" t="s">
        <v>34</v>
      </c>
      <c r="E11" s="40">
        <v>2515</v>
      </c>
      <c r="F11" s="23" t="s">
        <v>31</v>
      </c>
      <c r="G11" s="41">
        <v>2.6269399999999998</v>
      </c>
      <c r="H11" s="23" t="s">
        <v>32</v>
      </c>
      <c r="I11" s="23" t="s">
        <v>33</v>
      </c>
      <c r="J11" s="275">
        <f t="shared" si="0"/>
        <v>6.606754099999999</v>
      </c>
      <c r="K11" s="6" t="str">
        <f t="shared" si="1"/>
        <v>2017-18</v>
      </c>
    </row>
    <row r="12" spans="1:11" x14ac:dyDescent="0.35">
      <c r="A12" s="29" t="s">
        <v>35</v>
      </c>
      <c r="B12" s="33">
        <v>2</v>
      </c>
      <c r="C12" s="31" t="s">
        <v>36</v>
      </c>
      <c r="D12" s="29" t="s">
        <v>93</v>
      </c>
      <c r="E12" s="38">
        <v>5660387</v>
      </c>
      <c r="F12" s="31" t="s">
        <v>13</v>
      </c>
      <c r="G12" s="53">
        <v>0.28306999999999999</v>
      </c>
      <c r="H12" s="31" t="s">
        <v>14</v>
      </c>
      <c r="I12" s="31" t="s">
        <v>37</v>
      </c>
      <c r="J12" s="275">
        <f t="shared" si="0"/>
        <v>1602.28574809</v>
      </c>
      <c r="K12" s="6" t="str">
        <f t="shared" si="1"/>
        <v>2017-18</v>
      </c>
    </row>
    <row r="13" spans="1:11" x14ac:dyDescent="0.35">
      <c r="A13" s="29" t="s">
        <v>35</v>
      </c>
      <c r="B13" s="33">
        <v>2</v>
      </c>
      <c r="C13" s="31" t="s">
        <v>36</v>
      </c>
      <c r="D13" s="29" t="s">
        <v>94</v>
      </c>
      <c r="E13" s="38">
        <v>588769</v>
      </c>
      <c r="F13" s="31" t="s">
        <v>13</v>
      </c>
      <c r="G13" s="9">
        <f>$G$12</f>
        <v>0.28306999999999999</v>
      </c>
      <c r="H13" s="31" t="s">
        <v>14</v>
      </c>
      <c r="I13" s="31" t="s">
        <v>37</v>
      </c>
      <c r="J13" s="275">
        <f t="shared" si="0"/>
        <v>166.66284082999999</v>
      </c>
      <c r="K13" s="6" t="str">
        <f t="shared" si="1"/>
        <v>2017-18</v>
      </c>
    </row>
    <row r="14" spans="1:11" x14ac:dyDescent="0.35">
      <c r="A14" s="25" t="s">
        <v>35</v>
      </c>
      <c r="B14" s="26">
        <v>2</v>
      </c>
      <c r="C14" s="25" t="s">
        <v>36</v>
      </c>
      <c r="D14" s="25" t="s">
        <v>95</v>
      </c>
      <c r="E14" s="40">
        <v>394179</v>
      </c>
      <c r="F14" s="25" t="s">
        <v>13</v>
      </c>
      <c r="G14" s="8">
        <f>$G$12</f>
        <v>0.28306999999999999</v>
      </c>
      <c r="H14" s="25" t="s">
        <v>14</v>
      </c>
      <c r="I14" s="25" t="s">
        <v>37</v>
      </c>
      <c r="J14" s="275">
        <f t="shared" si="0"/>
        <v>111.58024953</v>
      </c>
      <c r="K14" s="6" t="str">
        <f t="shared" si="1"/>
        <v>2017-18</v>
      </c>
    </row>
    <row r="15" spans="1:11" x14ac:dyDescent="0.35">
      <c r="A15" s="21" t="s">
        <v>38</v>
      </c>
      <c r="B15" s="22">
        <v>3</v>
      </c>
      <c r="C15" s="28" t="s">
        <v>39</v>
      </c>
      <c r="D15" s="32" t="s">
        <v>96</v>
      </c>
      <c r="E15" s="38">
        <v>40804</v>
      </c>
      <c r="F15" s="28" t="s">
        <v>40</v>
      </c>
      <c r="G15" s="44">
        <v>0.34399999999999997</v>
      </c>
      <c r="H15" s="28" t="s">
        <v>41</v>
      </c>
      <c r="I15" s="28" t="s">
        <v>42</v>
      </c>
      <c r="J15" s="275">
        <f t="shared" si="0"/>
        <v>14.036575999999998</v>
      </c>
      <c r="K15" s="6" t="str">
        <f t="shared" si="1"/>
        <v>2017-18</v>
      </c>
    </row>
    <row r="16" spans="1:11" x14ac:dyDescent="0.35">
      <c r="A16" s="34" t="s">
        <v>43</v>
      </c>
      <c r="B16" s="35">
        <v>3</v>
      </c>
      <c r="C16" s="34" t="s">
        <v>44</v>
      </c>
      <c r="D16" s="32" t="s">
        <v>96</v>
      </c>
      <c r="E16" s="13">
        <f>SUM(E12:E14)</f>
        <v>6643335</v>
      </c>
      <c r="F16" s="34" t="s">
        <v>13</v>
      </c>
      <c r="G16" s="45">
        <v>2.4129999999999999E-2</v>
      </c>
      <c r="H16" s="34" t="s">
        <v>14</v>
      </c>
      <c r="I16" s="34" t="s">
        <v>45</v>
      </c>
      <c r="J16" s="275">
        <f t="shared" si="0"/>
        <v>160.30367354999998</v>
      </c>
      <c r="K16" s="6" t="str">
        <f t="shared" si="1"/>
        <v>2017-18</v>
      </c>
    </row>
    <row r="17" spans="1:11" x14ac:dyDescent="0.35">
      <c r="A17" s="21" t="s">
        <v>46</v>
      </c>
      <c r="B17" s="22">
        <v>3</v>
      </c>
      <c r="C17" s="36" t="s">
        <v>99</v>
      </c>
      <c r="D17" s="28" t="s">
        <v>98</v>
      </c>
      <c r="E17" s="57">
        <v>11.39</v>
      </c>
      <c r="F17" s="28" t="s">
        <v>47</v>
      </c>
      <c r="G17" s="4">
        <v>99.772900000000007</v>
      </c>
      <c r="H17" s="28" t="s">
        <v>48</v>
      </c>
      <c r="I17" s="28" t="s">
        <v>49</v>
      </c>
      <c r="J17" s="275">
        <f t="shared" si="0"/>
        <v>1.1364133310000002</v>
      </c>
      <c r="K17" s="6" t="str">
        <f t="shared" si="1"/>
        <v>2017-18</v>
      </c>
    </row>
    <row r="18" spans="1:11" x14ac:dyDescent="0.35">
      <c r="A18" s="21" t="s">
        <v>46</v>
      </c>
      <c r="B18" s="22">
        <v>3</v>
      </c>
      <c r="C18" s="36" t="s">
        <v>99</v>
      </c>
      <c r="D18" s="28" t="s">
        <v>103</v>
      </c>
      <c r="E18" s="72"/>
      <c r="F18" s="28" t="s">
        <v>47</v>
      </c>
      <c r="G18" s="4">
        <v>21.3842</v>
      </c>
      <c r="H18" s="28" t="s">
        <v>48</v>
      </c>
      <c r="I18" s="28" t="s">
        <v>49</v>
      </c>
      <c r="J18" s="275">
        <f t="shared" si="0"/>
        <v>0</v>
      </c>
      <c r="K18" s="6" t="str">
        <f t="shared" si="1"/>
        <v>2017-18</v>
      </c>
    </row>
    <row r="19" spans="1:11" x14ac:dyDescent="0.35">
      <c r="A19" s="21" t="s">
        <v>46</v>
      </c>
      <c r="B19" s="22">
        <v>3</v>
      </c>
      <c r="C19" s="36" t="s">
        <v>99</v>
      </c>
      <c r="D19" s="28" t="s">
        <v>108</v>
      </c>
      <c r="E19" s="72"/>
      <c r="F19" s="28" t="s">
        <v>47</v>
      </c>
      <c r="G19" s="4">
        <v>21.3842</v>
      </c>
      <c r="H19" s="28" t="s">
        <v>48</v>
      </c>
      <c r="I19" s="28" t="s">
        <v>49</v>
      </c>
      <c r="J19" s="275">
        <f t="shared" si="0"/>
        <v>0</v>
      </c>
      <c r="K19" s="6" t="str">
        <f t="shared" si="1"/>
        <v>2017-18</v>
      </c>
    </row>
    <row r="20" spans="1:11" x14ac:dyDescent="0.35">
      <c r="A20" s="21" t="s">
        <v>46</v>
      </c>
      <c r="B20" s="22">
        <v>3</v>
      </c>
      <c r="C20" s="36" t="s">
        <v>100</v>
      </c>
      <c r="D20" s="28" t="s">
        <v>97</v>
      </c>
      <c r="E20" s="72"/>
      <c r="F20" s="28" t="s">
        <v>47</v>
      </c>
      <c r="G20" s="5">
        <f>G17</f>
        <v>99.772900000000007</v>
      </c>
      <c r="H20" s="28" t="s">
        <v>48</v>
      </c>
      <c r="I20" s="28" t="s">
        <v>49</v>
      </c>
      <c r="J20" s="275">
        <f t="shared" si="0"/>
        <v>0</v>
      </c>
      <c r="K20" s="6" t="str">
        <f t="shared" si="1"/>
        <v>2017-18</v>
      </c>
    </row>
    <row r="21" spans="1:11" x14ac:dyDescent="0.35">
      <c r="A21" s="21" t="s">
        <v>46</v>
      </c>
      <c r="B21" s="22">
        <v>3</v>
      </c>
      <c r="C21" s="36" t="s">
        <v>100</v>
      </c>
      <c r="D21" s="21" t="s">
        <v>109</v>
      </c>
      <c r="E21" s="46">
        <v>103.56</v>
      </c>
      <c r="F21" s="28" t="s">
        <v>47</v>
      </c>
      <c r="G21" s="5">
        <f>G19</f>
        <v>21.3842</v>
      </c>
      <c r="H21" s="28" t="s">
        <v>48</v>
      </c>
      <c r="I21" s="28" t="s">
        <v>49</v>
      </c>
      <c r="J21" s="275">
        <f t="shared" si="0"/>
        <v>2.2145477520000001</v>
      </c>
      <c r="K21" s="6" t="str">
        <f t="shared" si="1"/>
        <v>2017-18</v>
      </c>
    </row>
    <row r="22" spans="1:11" x14ac:dyDescent="0.35">
      <c r="A22" s="21" t="s">
        <v>46</v>
      </c>
      <c r="B22" s="22">
        <v>3</v>
      </c>
      <c r="C22" s="36" t="s">
        <v>100</v>
      </c>
      <c r="D22" s="21" t="s">
        <v>110</v>
      </c>
      <c r="E22" s="57">
        <v>116.96</v>
      </c>
      <c r="F22" s="28" t="s">
        <v>47</v>
      </c>
      <c r="G22" s="5">
        <f>G18</f>
        <v>21.3842</v>
      </c>
      <c r="H22" s="28" t="s">
        <v>48</v>
      </c>
      <c r="I22" s="28" t="s">
        <v>49</v>
      </c>
      <c r="J22" s="275">
        <f t="shared" si="0"/>
        <v>2.501096032</v>
      </c>
      <c r="K22" s="6" t="str">
        <f t="shared" si="1"/>
        <v>2017-18</v>
      </c>
    </row>
    <row r="23" spans="1:11" x14ac:dyDescent="0.35">
      <c r="A23" s="21" t="s">
        <v>46</v>
      </c>
      <c r="B23" s="22">
        <v>3</v>
      </c>
      <c r="C23" s="36" t="s">
        <v>100</v>
      </c>
      <c r="D23" s="21" t="s">
        <v>50</v>
      </c>
      <c r="E23" s="57">
        <v>27.67</v>
      </c>
      <c r="F23" s="28" t="s">
        <v>47</v>
      </c>
      <c r="G23" s="4">
        <v>21.3842</v>
      </c>
      <c r="H23" s="28" t="s">
        <v>48</v>
      </c>
      <c r="I23" s="28" t="s">
        <v>49</v>
      </c>
      <c r="J23" s="275">
        <f t="shared" si="0"/>
        <v>0.59170081400000007</v>
      </c>
      <c r="K23" s="6" t="str">
        <f t="shared" si="1"/>
        <v>2017-18</v>
      </c>
    </row>
    <row r="24" spans="1:11" x14ac:dyDescent="0.35">
      <c r="A24" s="21" t="s">
        <v>46</v>
      </c>
      <c r="B24" s="22">
        <v>3</v>
      </c>
      <c r="C24" s="36" t="s">
        <v>100</v>
      </c>
      <c r="D24" s="21" t="s">
        <v>51</v>
      </c>
      <c r="E24" s="46">
        <v>4.96</v>
      </c>
      <c r="F24" s="28" t="s">
        <v>47</v>
      </c>
      <c r="G24" s="4">
        <v>21.3842</v>
      </c>
      <c r="H24" s="28" t="s">
        <v>48</v>
      </c>
      <c r="I24" s="28" t="s">
        <v>52</v>
      </c>
      <c r="J24" s="275">
        <f t="shared" si="0"/>
        <v>0.10606563199999999</v>
      </c>
      <c r="K24" s="6" t="str">
        <f t="shared" si="1"/>
        <v>2017-18</v>
      </c>
    </row>
    <row r="25" spans="1:11" x14ac:dyDescent="0.35">
      <c r="A25" s="21" t="s">
        <v>46</v>
      </c>
      <c r="B25" s="22">
        <v>3</v>
      </c>
      <c r="C25" s="36" t="s">
        <v>100</v>
      </c>
      <c r="D25" s="21" t="s">
        <v>53</v>
      </c>
      <c r="E25" s="46">
        <v>3.86</v>
      </c>
      <c r="F25" s="28" t="s">
        <v>47</v>
      </c>
      <c r="G25" s="4">
        <v>21.3842</v>
      </c>
      <c r="H25" s="28" t="s">
        <v>48</v>
      </c>
      <c r="I25" s="28" t="s">
        <v>54</v>
      </c>
      <c r="J25" s="275">
        <f t="shared" si="0"/>
        <v>8.2543011999999985E-2</v>
      </c>
      <c r="K25" s="6" t="str">
        <f t="shared" si="1"/>
        <v>2017-18</v>
      </c>
    </row>
    <row r="26" spans="1:11" x14ac:dyDescent="0.35">
      <c r="A26" s="21" t="s">
        <v>46</v>
      </c>
      <c r="B26" s="22">
        <v>3</v>
      </c>
      <c r="C26" s="36" t="s">
        <v>100</v>
      </c>
      <c r="D26" s="59" t="s">
        <v>55</v>
      </c>
      <c r="E26" s="46">
        <v>6.42</v>
      </c>
      <c r="F26" s="28" t="s">
        <v>47</v>
      </c>
      <c r="G26" s="4">
        <v>21.3842</v>
      </c>
      <c r="H26" s="28" t="s">
        <v>48</v>
      </c>
      <c r="I26" s="28" t="s">
        <v>54</v>
      </c>
      <c r="J26" s="275">
        <f t="shared" si="0"/>
        <v>0.137286564</v>
      </c>
      <c r="K26" s="6" t="str">
        <f t="shared" si="1"/>
        <v>2017-18</v>
      </c>
    </row>
    <row r="27" spans="1:11" x14ac:dyDescent="0.35">
      <c r="A27" s="21" t="s">
        <v>46</v>
      </c>
      <c r="B27" s="22">
        <v>3</v>
      </c>
      <c r="C27" s="36" t="s">
        <v>100</v>
      </c>
      <c r="D27" s="59" t="s">
        <v>88</v>
      </c>
      <c r="E27" s="1"/>
      <c r="F27" s="28" t="s">
        <v>47</v>
      </c>
      <c r="G27" s="4">
        <v>21.3842</v>
      </c>
      <c r="H27" s="28" t="s">
        <v>48</v>
      </c>
      <c r="I27" s="28" t="s">
        <v>54</v>
      </c>
      <c r="J27" s="275">
        <f t="shared" si="0"/>
        <v>0</v>
      </c>
      <c r="K27" s="6" t="str">
        <f t="shared" si="1"/>
        <v>2017-18</v>
      </c>
    </row>
    <row r="28" spans="1:11" x14ac:dyDescent="0.35">
      <c r="A28" s="23" t="s">
        <v>46</v>
      </c>
      <c r="B28" s="24">
        <v>3</v>
      </c>
      <c r="C28" s="37" t="s">
        <v>100</v>
      </c>
      <c r="D28" s="23" t="s">
        <v>92</v>
      </c>
      <c r="E28" s="48">
        <v>16.170000000000002</v>
      </c>
      <c r="F28" s="23" t="s">
        <v>47</v>
      </c>
      <c r="G28" s="66">
        <v>21.3842</v>
      </c>
      <c r="H28" s="23" t="s">
        <v>48</v>
      </c>
      <c r="I28" s="23" t="s">
        <v>56</v>
      </c>
      <c r="J28" s="275">
        <f t="shared" si="0"/>
        <v>0.34578251400000004</v>
      </c>
      <c r="K28" s="6" t="str">
        <f t="shared" si="1"/>
        <v>2017-18</v>
      </c>
    </row>
    <row r="29" spans="1:11" x14ac:dyDescent="0.35">
      <c r="A29" s="21" t="s">
        <v>46</v>
      </c>
      <c r="B29" s="22">
        <v>3</v>
      </c>
      <c r="C29" s="36" t="s">
        <v>125</v>
      </c>
      <c r="D29" s="21" t="s">
        <v>98</v>
      </c>
      <c r="E29" s="46">
        <v>125.54</v>
      </c>
      <c r="F29" s="28" t="s">
        <v>47</v>
      </c>
      <c r="G29" s="63">
        <v>586.53129999999999</v>
      </c>
      <c r="H29" s="28" t="s">
        <v>48</v>
      </c>
      <c r="I29" s="28" t="s">
        <v>49</v>
      </c>
      <c r="J29" s="275">
        <f t="shared" si="0"/>
        <v>73.633139401999998</v>
      </c>
      <c r="K29" s="6" t="str">
        <f t="shared" si="1"/>
        <v>2017-18</v>
      </c>
    </row>
    <row r="30" spans="1:11" x14ac:dyDescent="0.35">
      <c r="A30" s="21" t="s">
        <v>46</v>
      </c>
      <c r="B30" s="22">
        <v>3</v>
      </c>
      <c r="C30" s="36" t="s">
        <v>126</v>
      </c>
      <c r="D30" s="28" t="s">
        <v>108</v>
      </c>
      <c r="E30" s="1"/>
      <c r="F30" s="28" t="s">
        <v>47</v>
      </c>
      <c r="G30" s="69">
        <f>G19</f>
        <v>21.3842</v>
      </c>
      <c r="H30" s="28" t="s">
        <v>48</v>
      </c>
      <c r="I30" s="28" t="s">
        <v>49</v>
      </c>
      <c r="J30" s="275">
        <f t="shared" si="0"/>
        <v>0</v>
      </c>
      <c r="K30" s="6" t="str">
        <f t="shared" si="1"/>
        <v>2017-18</v>
      </c>
    </row>
    <row r="31" spans="1:11" x14ac:dyDescent="0.35">
      <c r="A31" s="21" t="s">
        <v>46</v>
      </c>
      <c r="B31" s="22">
        <v>3</v>
      </c>
      <c r="C31" s="36" t="s">
        <v>126</v>
      </c>
      <c r="D31" s="21" t="s">
        <v>102</v>
      </c>
      <c r="E31" s="1"/>
      <c r="F31" s="28" t="s">
        <v>47</v>
      </c>
      <c r="G31" s="5">
        <f>G23</f>
        <v>21.3842</v>
      </c>
      <c r="H31" s="28" t="s">
        <v>48</v>
      </c>
      <c r="I31" s="28" t="s">
        <v>49</v>
      </c>
      <c r="J31" s="275">
        <f t="shared" si="0"/>
        <v>0</v>
      </c>
      <c r="K31" s="6" t="str">
        <f t="shared" si="1"/>
        <v>2017-18</v>
      </c>
    </row>
    <row r="32" spans="1:11" x14ac:dyDescent="0.35">
      <c r="A32" s="23" t="s">
        <v>46</v>
      </c>
      <c r="B32" s="24">
        <v>3</v>
      </c>
      <c r="C32" s="37" t="s">
        <v>126</v>
      </c>
      <c r="D32" s="23" t="s">
        <v>103</v>
      </c>
      <c r="E32" s="48">
        <v>2</v>
      </c>
      <c r="F32" s="23" t="s">
        <v>47</v>
      </c>
      <c r="G32" s="16">
        <f>$G$18</f>
        <v>21.3842</v>
      </c>
      <c r="H32" s="23" t="s">
        <v>48</v>
      </c>
      <c r="I32" s="23" t="s">
        <v>49</v>
      </c>
      <c r="J32" s="275">
        <f t="shared" si="0"/>
        <v>4.2768399999999998E-2</v>
      </c>
      <c r="K32" s="6" t="str">
        <f t="shared" si="1"/>
        <v>2017-18</v>
      </c>
    </row>
    <row r="33" spans="1:11" x14ac:dyDescent="0.35">
      <c r="A33" s="21" t="s">
        <v>46</v>
      </c>
      <c r="B33" s="30">
        <v>3</v>
      </c>
      <c r="C33" s="29" t="s">
        <v>101</v>
      </c>
      <c r="D33" s="29" t="s">
        <v>57</v>
      </c>
      <c r="E33" s="1"/>
      <c r="F33" s="31" t="s">
        <v>47</v>
      </c>
      <c r="G33" s="64"/>
      <c r="H33" s="31" t="s">
        <v>48</v>
      </c>
      <c r="I33" s="31" t="s">
        <v>58</v>
      </c>
      <c r="J33" s="275">
        <f t="shared" si="0"/>
        <v>0</v>
      </c>
      <c r="K33" s="6" t="str">
        <f t="shared" si="1"/>
        <v>2017-18</v>
      </c>
    </row>
    <row r="34" spans="1:11" x14ac:dyDescent="0.35">
      <c r="A34" s="23" t="s">
        <v>46</v>
      </c>
      <c r="B34" s="24">
        <v>3</v>
      </c>
      <c r="C34" s="23" t="s">
        <v>59</v>
      </c>
      <c r="D34" s="23" t="s">
        <v>104</v>
      </c>
      <c r="E34" s="14">
        <f>E15*0.95</f>
        <v>38763.799999999996</v>
      </c>
      <c r="F34" s="23" t="s">
        <v>40</v>
      </c>
      <c r="G34" s="49">
        <v>0.70799999999999996</v>
      </c>
      <c r="H34" s="23" t="s">
        <v>41</v>
      </c>
      <c r="I34" s="23" t="s">
        <v>60</v>
      </c>
      <c r="J34" s="275">
        <f t="shared" si="0"/>
        <v>27.444770399999992</v>
      </c>
      <c r="K34" s="6" t="str">
        <f t="shared" si="1"/>
        <v>2017-18</v>
      </c>
    </row>
    <row r="35" spans="1:11" s="128" customFormat="1" x14ac:dyDescent="0.35">
      <c r="A35" s="244" t="s">
        <v>61</v>
      </c>
      <c r="B35" s="95">
        <v>3</v>
      </c>
      <c r="C35" s="138" t="s">
        <v>62</v>
      </c>
      <c r="D35" s="137" t="s">
        <v>130</v>
      </c>
      <c r="E35" s="249">
        <v>68890.8</v>
      </c>
      <c r="F35" s="248" t="s">
        <v>63</v>
      </c>
      <c r="G35" s="250">
        <v>0.29071999999999998</v>
      </c>
      <c r="H35" s="137" t="s">
        <v>64</v>
      </c>
      <c r="I35" s="138" t="s">
        <v>131</v>
      </c>
      <c r="J35" s="275">
        <f t="shared" si="0"/>
        <v>20.027933376</v>
      </c>
      <c r="K35" s="239" t="str">
        <f t="shared" si="1"/>
        <v>2017-18</v>
      </c>
    </row>
    <row r="36" spans="1:11" s="128" customFormat="1" x14ac:dyDescent="0.35">
      <c r="A36" s="137" t="s">
        <v>61</v>
      </c>
      <c r="B36" s="95">
        <v>3</v>
      </c>
      <c r="C36" s="138" t="s">
        <v>62</v>
      </c>
      <c r="D36" s="137" t="s">
        <v>129</v>
      </c>
      <c r="E36" s="247"/>
      <c r="F36" s="248" t="s">
        <v>63</v>
      </c>
      <c r="G36" s="251"/>
      <c r="H36" s="137" t="s">
        <v>64</v>
      </c>
      <c r="I36" s="138" t="s">
        <v>128</v>
      </c>
      <c r="J36" s="275">
        <f t="shared" si="0"/>
        <v>0</v>
      </c>
      <c r="K36" s="129" t="str">
        <f t="shared" si="1"/>
        <v>2017-18</v>
      </c>
    </row>
    <row r="37" spans="1:11" x14ac:dyDescent="0.35">
      <c r="A37" s="29" t="s">
        <v>61</v>
      </c>
      <c r="B37" s="30">
        <v>3</v>
      </c>
      <c r="C37" s="31" t="s">
        <v>62</v>
      </c>
      <c r="D37" s="29" t="s">
        <v>66</v>
      </c>
      <c r="E37" s="38">
        <v>4507</v>
      </c>
      <c r="F37" s="31" t="s">
        <v>63</v>
      </c>
      <c r="G37" s="250">
        <v>0.312</v>
      </c>
      <c r="H37" s="29" t="s">
        <v>64</v>
      </c>
      <c r="I37" s="31" t="s">
        <v>65</v>
      </c>
      <c r="J37" s="275">
        <f t="shared" si="0"/>
        <v>1.4061839999999999</v>
      </c>
      <c r="K37" s="6" t="str">
        <f t="shared" si="1"/>
        <v>2017-18</v>
      </c>
    </row>
    <row r="38" spans="1:11" x14ac:dyDescent="0.35">
      <c r="A38" s="29" t="s">
        <v>61</v>
      </c>
      <c r="B38" s="30">
        <v>3</v>
      </c>
      <c r="C38" s="31" t="s">
        <v>62</v>
      </c>
      <c r="D38" s="29" t="s">
        <v>67</v>
      </c>
      <c r="E38" s="38">
        <v>13587</v>
      </c>
      <c r="F38" s="31" t="s">
        <v>63</v>
      </c>
      <c r="G38" s="250">
        <v>0.27927000000000002</v>
      </c>
      <c r="H38" s="29" t="s">
        <v>64</v>
      </c>
      <c r="I38" s="31" t="s">
        <v>65</v>
      </c>
      <c r="J38" s="275">
        <f t="shared" si="0"/>
        <v>3.7944414900000001</v>
      </c>
      <c r="K38" s="6" t="str">
        <f t="shared" si="1"/>
        <v>2017-18</v>
      </c>
    </row>
    <row r="39" spans="1:11" x14ac:dyDescent="0.35">
      <c r="A39" s="29" t="s">
        <v>61</v>
      </c>
      <c r="B39" s="30">
        <v>3</v>
      </c>
      <c r="C39" s="31" t="s">
        <v>62</v>
      </c>
      <c r="D39" s="29" t="s">
        <v>68</v>
      </c>
      <c r="E39" s="38">
        <v>192</v>
      </c>
      <c r="F39" s="31" t="s">
        <v>63</v>
      </c>
      <c r="G39" s="250">
        <v>0.18568999999999999</v>
      </c>
      <c r="H39" s="29" t="s">
        <v>64</v>
      </c>
      <c r="I39" s="31" t="s">
        <v>65</v>
      </c>
      <c r="J39" s="275">
        <f t="shared" si="0"/>
        <v>3.565248E-2</v>
      </c>
      <c r="K39" s="6" t="str">
        <f t="shared" si="1"/>
        <v>2017-18</v>
      </c>
    </row>
    <row r="40" spans="1:11" x14ac:dyDescent="0.35">
      <c r="A40" s="29" t="s">
        <v>61</v>
      </c>
      <c r="B40" s="30">
        <v>3</v>
      </c>
      <c r="C40" s="31" t="s">
        <v>62</v>
      </c>
      <c r="D40" s="29" t="s">
        <v>153</v>
      </c>
      <c r="E40" s="38">
        <v>37411</v>
      </c>
      <c r="F40" s="31" t="s">
        <v>70</v>
      </c>
      <c r="G40" s="58">
        <v>0.32129000000000002</v>
      </c>
      <c r="H40" s="29" t="s">
        <v>64</v>
      </c>
      <c r="I40" s="31" t="s">
        <v>65</v>
      </c>
      <c r="J40" s="275">
        <f t="shared" si="0"/>
        <v>12.019780190000001</v>
      </c>
      <c r="K40" s="6" t="str">
        <f t="shared" si="1"/>
        <v>2017-18</v>
      </c>
    </row>
    <row r="41" spans="1:11" x14ac:dyDescent="0.35">
      <c r="A41" s="29" t="s">
        <v>61</v>
      </c>
      <c r="B41" s="30">
        <v>3</v>
      </c>
      <c r="C41" s="31" t="s">
        <v>62</v>
      </c>
      <c r="D41" s="29" t="s">
        <v>105</v>
      </c>
      <c r="E41" s="2"/>
      <c r="F41" s="31" t="s">
        <v>63</v>
      </c>
      <c r="G41" s="65"/>
      <c r="H41" s="29" t="s">
        <v>64</v>
      </c>
      <c r="I41" s="31" t="s">
        <v>65</v>
      </c>
      <c r="J41" s="275">
        <f t="shared" si="0"/>
        <v>0</v>
      </c>
      <c r="K41" s="6" t="str">
        <f t="shared" si="1"/>
        <v>2017-18</v>
      </c>
    </row>
    <row r="42" spans="1:11" x14ac:dyDescent="0.35">
      <c r="A42" s="29" t="s">
        <v>61</v>
      </c>
      <c r="B42" s="30">
        <v>3</v>
      </c>
      <c r="C42" s="56" t="s">
        <v>62</v>
      </c>
      <c r="D42" s="55" t="s">
        <v>71</v>
      </c>
      <c r="E42" s="255">
        <v>923009</v>
      </c>
      <c r="F42" s="253" t="s">
        <v>70</v>
      </c>
      <c r="G42" s="259">
        <v>0.29831999999999997</v>
      </c>
      <c r="H42" s="29" t="s">
        <v>72</v>
      </c>
      <c r="I42" s="268" t="s">
        <v>152</v>
      </c>
      <c r="J42" s="275">
        <f t="shared" si="0"/>
        <v>275.35204487999999</v>
      </c>
      <c r="K42" s="6" t="str">
        <f t="shared" si="1"/>
        <v>2017-18</v>
      </c>
    </row>
    <row r="43" spans="1:11" x14ac:dyDescent="0.35">
      <c r="A43" s="29" t="s">
        <v>61</v>
      </c>
      <c r="B43" s="30">
        <v>3</v>
      </c>
      <c r="C43" s="56" t="s">
        <v>62</v>
      </c>
      <c r="D43" s="55" t="s">
        <v>74</v>
      </c>
      <c r="E43" s="255">
        <v>713057</v>
      </c>
      <c r="F43" s="253" t="s">
        <v>70</v>
      </c>
      <c r="G43" s="259">
        <v>0.16236</v>
      </c>
      <c r="H43" s="29" t="s">
        <v>72</v>
      </c>
      <c r="I43" s="268" t="s">
        <v>152</v>
      </c>
      <c r="J43" s="275">
        <f t="shared" si="0"/>
        <v>115.77193452000002</v>
      </c>
      <c r="K43" s="6" t="str">
        <f t="shared" si="1"/>
        <v>2017-18</v>
      </c>
    </row>
    <row r="44" spans="1:11" x14ac:dyDescent="0.35">
      <c r="A44" s="29" t="s">
        <v>61</v>
      </c>
      <c r="B44" s="30">
        <v>3</v>
      </c>
      <c r="C44" s="56" t="s">
        <v>62</v>
      </c>
      <c r="D44" s="55" t="s">
        <v>111</v>
      </c>
      <c r="E44" s="255">
        <v>3286169</v>
      </c>
      <c r="F44" s="254" t="s">
        <v>70</v>
      </c>
      <c r="G44" s="256">
        <v>0.21256</v>
      </c>
      <c r="H44" s="29" t="s">
        <v>72</v>
      </c>
      <c r="I44" s="268" t="s">
        <v>152</v>
      </c>
      <c r="J44" s="275">
        <f t="shared" si="0"/>
        <v>698.50808264</v>
      </c>
      <c r="K44" s="6" t="str">
        <f t="shared" si="1"/>
        <v>2017-18</v>
      </c>
    </row>
    <row r="45" spans="1:11" x14ac:dyDescent="0.35">
      <c r="A45" s="29" t="s">
        <v>61</v>
      </c>
      <c r="B45" s="30">
        <v>3</v>
      </c>
      <c r="C45" s="56" t="s">
        <v>62</v>
      </c>
      <c r="D45" s="55" t="s">
        <v>75</v>
      </c>
      <c r="E45" s="255">
        <v>2375631</v>
      </c>
      <c r="F45" s="253" t="s">
        <v>70</v>
      </c>
      <c r="G45" s="256">
        <v>0.18276999999999999</v>
      </c>
      <c r="H45" s="29" t="s">
        <v>72</v>
      </c>
      <c r="I45" s="268" t="s">
        <v>152</v>
      </c>
      <c r="J45" s="275">
        <f t="shared" si="0"/>
        <v>434.19407787</v>
      </c>
      <c r="K45" s="6" t="str">
        <f t="shared" si="1"/>
        <v>2017-18</v>
      </c>
    </row>
    <row r="46" spans="1:11" x14ac:dyDescent="0.35">
      <c r="A46" s="29" t="s">
        <v>61</v>
      </c>
      <c r="B46" s="30">
        <v>3</v>
      </c>
      <c r="C46" s="31" t="s">
        <v>62</v>
      </c>
      <c r="D46" s="253" t="s">
        <v>149</v>
      </c>
      <c r="E46" s="255">
        <v>128983</v>
      </c>
      <c r="F46" s="253" t="s">
        <v>70</v>
      </c>
      <c r="G46" s="256">
        <v>4.4240000000000002E-2</v>
      </c>
      <c r="H46" s="29" t="s">
        <v>72</v>
      </c>
      <c r="I46" s="31" t="s">
        <v>76</v>
      </c>
      <c r="J46" s="275">
        <f t="shared" si="0"/>
        <v>5.7062079199999998</v>
      </c>
      <c r="K46" s="6" t="str">
        <f t="shared" si="1"/>
        <v>2017-18</v>
      </c>
    </row>
    <row r="47" spans="1:11" s="281" customFormat="1" x14ac:dyDescent="0.35">
      <c r="A47" s="253" t="s">
        <v>61</v>
      </c>
      <c r="B47" s="95">
        <v>3</v>
      </c>
      <c r="C47" s="268" t="s">
        <v>62</v>
      </c>
      <c r="D47" s="253" t="s">
        <v>150</v>
      </c>
      <c r="E47" s="291">
        <v>2265729.7999692322</v>
      </c>
      <c r="F47" s="253" t="s">
        <v>70</v>
      </c>
      <c r="G47" s="282">
        <f>G46</f>
        <v>4.4240000000000002E-2</v>
      </c>
      <c r="H47" s="253" t="s">
        <v>72</v>
      </c>
      <c r="I47" s="268" t="s">
        <v>76</v>
      </c>
      <c r="J47" s="275">
        <f t="shared" ref="J47" si="2">(E47*G47)/1000</f>
        <v>100.23588635063884</v>
      </c>
      <c r="K47" s="282" t="str">
        <f t="shared" si="1"/>
        <v>2017-18</v>
      </c>
    </row>
    <row r="48" spans="1:11" x14ac:dyDescent="0.35">
      <c r="A48" s="25" t="s">
        <v>61</v>
      </c>
      <c r="B48" s="26">
        <v>3</v>
      </c>
      <c r="C48" s="25" t="s">
        <v>62</v>
      </c>
      <c r="D48" s="25" t="s">
        <v>77</v>
      </c>
      <c r="E48" s="257">
        <v>1955</v>
      </c>
      <c r="F48" s="252" t="s">
        <v>70</v>
      </c>
      <c r="G48" s="258">
        <v>1.226E-2</v>
      </c>
      <c r="H48" s="25" t="s">
        <v>72</v>
      </c>
      <c r="I48" s="25" t="s">
        <v>76</v>
      </c>
      <c r="J48" s="275">
        <f t="shared" si="0"/>
        <v>2.3968299999999998E-2</v>
      </c>
      <c r="K48" s="6" t="str">
        <f t="shared" si="1"/>
        <v>2017-18</v>
      </c>
    </row>
    <row r="49" spans="1:11" x14ac:dyDescent="0.35">
      <c r="A49" s="21" t="s">
        <v>78</v>
      </c>
      <c r="B49" s="22">
        <v>3</v>
      </c>
      <c r="C49" s="28" t="s">
        <v>79</v>
      </c>
      <c r="D49" s="21" t="s">
        <v>136</v>
      </c>
      <c r="E49" s="38">
        <v>6141838</v>
      </c>
      <c r="F49" s="28" t="s">
        <v>70</v>
      </c>
      <c r="G49" s="6">
        <f>G46</f>
        <v>4.4240000000000002E-2</v>
      </c>
      <c r="H49" s="21" t="s">
        <v>72</v>
      </c>
      <c r="I49" s="28" t="s">
        <v>65</v>
      </c>
      <c r="J49" s="275">
        <f t="shared" si="0"/>
        <v>271.71491312000001</v>
      </c>
      <c r="K49" s="6" t="str">
        <f t="shared" si="1"/>
        <v>2017-18</v>
      </c>
    </row>
    <row r="50" spans="1:11" x14ac:dyDescent="0.35">
      <c r="A50" s="21" t="s">
        <v>78</v>
      </c>
      <c r="B50" s="22">
        <v>3</v>
      </c>
      <c r="C50" s="28" t="s">
        <v>79</v>
      </c>
      <c r="D50" s="21" t="s">
        <v>81</v>
      </c>
      <c r="E50" s="38">
        <v>123940</v>
      </c>
      <c r="F50" s="28" t="s">
        <v>70</v>
      </c>
      <c r="G50" s="39">
        <v>3.9669999999999997E-2</v>
      </c>
      <c r="H50" s="21" t="s">
        <v>72</v>
      </c>
      <c r="I50" s="28" t="s">
        <v>65</v>
      </c>
      <c r="J50" s="275">
        <f t="shared" si="0"/>
        <v>4.9166997999999991</v>
      </c>
      <c r="K50" s="6" t="str">
        <f t="shared" si="1"/>
        <v>2017-18</v>
      </c>
    </row>
    <row r="51" spans="1:11" x14ac:dyDescent="0.35">
      <c r="A51" s="21" t="s">
        <v>78</v>
      </c>
      <c r="B51" s="22">
        <v>3</v>
      </c>
      <c r="C51" s="28" t="s">
        <v>79</v>
      </c>
      <c r="D51" s="21" t="s">
        <v>82</v>
      </c>
      <c r="E51" s="38">
        <v>3460663</v>
      </c>
      <c r="F51" s="28" t="s">
        <v>70</v>
      </c>
      <c r="G51" s="39">
        <v>0.12007</v>
      </c>
      <c r="H51" s="21" t="s">
        <v>72</v>
      </c>
      <c r="I51" s="28" t="s">
        <v>65</v>
      </c>
      <c r="J51" s="275">
        <f t="shared" si="0"/>
        <v>415.52180640999995</v>
      </c>
      <c r="K51" s="6" t="str">
        <f t="shared" si="1"/>
        <v>2017-18</v>
      </c>
    </row>
    <row r="52" spans="1:11" s="128" customFormat="1" x14ac:dyDescent="0.35">
      <c r="A52" s="86" t="s">
        <v>78</v>
      </c>
      <c r="B52" s="87">
        <v>3</v>
      </c>
      <c r="C52" s="93" t="s">
        <v>79</v>
      </c>
      <c r="D52" s="137" t="s">
        <v>132</v>
      </c>
      <c r="E52" s="261">
        <v>1979337</v>
      </c>
      <c r="F52" s="260" t="s">
        <v>70</v>
      </c>
      <c r="G52" s="262">
        <v>0.18064</v>
      </c>
      <c r="H52" s="137" t="s">
        <v>83</v>
      </c>
      <c r="I52" s="138" t="s">
        <v>131</v>
      </c>
      <c r="J52" s="275">
        <f t="shared" si="0"/>
        <v>357.54743567999998</v>
      </c>
      <c r="K52" s="239" t="str">
        <f t="shared" si="1"/>
        <v>2017-18</v>
      </c>
    </row>
    <row r="53" spans="1:11" x14ac:dyDescent="0.35">
      <c r="A53" s="23" t="s">
        <v>78</v>
      </c>
      <c r="B53" s="24">
        <v>3</v>
      </c>
      <c r="C53" s="23" t="s">
        <v>79</v>
      </c>
      <c r="D53" s="23" t="s">
        <v>84</v>
      </c>
      <c r="E53" s="40">
        <v>167865</v>
      </c>
      <c r="F53" s="23" t="s">
        <v>70</v>
      </c>
      <c r="G53" s="41">
        <v>0.11529</v>
      </c>
      <c r="H53" s="23" t="s">
        <v>72</v>
      </c>
      <c r="I53" s="23" t="s">
        <v>65</v>
      </c>
      <c r="J53" s="275">
        <f t="shared" si="0"/>
        <v>19.35315585</v>
      </c>
      <c r="K53" s="6" t="str">
        <f t="shared" si="1"/>
        <v>2017-18</v>
      </c>
    </row>
    <row r="54" spans="1:11" x14ac:dyDescent="0.35">
      <c r="A54" s="21" t="s">
        <v>78</v>
      </c>
      <c r="B54" s="30">
        <v>3</v>
      </c>
      <c r="C54" s="29" t="s">
        <v>85</v>
      </c>
      <c r="D54" s="29" t="s">
        <v>136</v>
      </c>
      <c r="E54" s="54">
        <v>49127778.299999997</v>
      </c>
      <c r="F54" s="31" t="s">
        <v>70</v>
      </c>
      <c r="G54" s="68">
        <f>G46</f>
        <v>4.4240000000000002E-2</v>
      </c>
      <c r="H54" s="29" t="s">
        <v>72</v>
      </c>
      <c r="I54" s="31" t="s">
        <v>65</v>
      </c>
      <c r="J54" s="275">
        <f t="shared" si="0"/>
        <v>2173.4129119919999</v>
      </c>
      <c r="K54" s="6" t="str">
        <f t="shared" si="1"/>
        <v>2017-18</v>
      </c>
    </row>
    <row r="55" spans="1:11" x14ac:dyDescent="0.35">
      <c r="A55" s="21" t="s">
        <v>78</v>
      </c>
      <c r="B55" s="30">
        <v>3</v>
      </c>
      <c r="C55" s="29" t="s">
        <v>85</v>
      </c>
      <c r="D55" s="29" t="s">
        <v>81</v>
      </c>
      <c r="E55" s="38">
        <v>1068553</v>
      </c>
      <c r="F55" s="31" t="s">
        <v>70</v>
      </c>
      <c r="G55" s="6">
        <f>G50</f>
        <v>3.9669999999999997E-2</v>
      </c>
      <c r="H55" s="29" t="s">
        <v>72</v>
      </c>
      <c r="I55" s="31" t="s">
        <v>65</v>
      </c>
      <c r="J55" s="275">
        <f t="shared" si="0"/>
        <v>42.389497509999991</v>
      </c>
      <c r="K55" s="6" t="str">
        <f t="shared" si="1"/>
        <v>2017-18</v>
      </c>
    </row>
    <row r="56" spans="1:11" x14ac:dyDescent="0.35">
      <c r="A56" s="21" t="s">
        <v>78</v>
      </c>
      <c r="B56" s="30">
        <v>3</v>
      </c>
      <c r="C56" s="29" t="s">
        <v>85</v>
      </c>
      <c r="D56" s="29" t="s">
        <v>82</v>
      </c>
      <c r="E56" s="38">
        <v>39708979</v>
      </c>
      <c r="F56" s="31" t="s">
        <v>70</v>
      </c>
      <c r="G56" s="6">
        <f>G51</f>
        <v>0.12007</v>
      </c>
      <c r="H56" s="29" t="s">
        <v>72</v>
      </c>
      <c r="I56" s="31" t="s">
        <v>65</v>
      </c>
      <c r="J56" s="275">
        <f t="shared" si="0"/>
        <v>4767.85710853</v>
      </c>
      <c r="K56" s="6" t="str">
        <f t="shared" si="1"/>
        <v>2017-18</v>
      </c>
    </row>
    <row r="57" spans="1:11" s="128" customFormat="1" x14ac:dyDescent="0.35">
      <c r="A57" s="264" t="s">
        <v>78</v>
      </c>
      <c r="B57" s="266">
        <v>3</v>
      </c>
      <c r="C57" s="265" t="s">
        <v>85</v>
      </c>
      <c r="D57" s="265" t="s">
        <v>132</v>
      </c>
      <c r="E57" s="267">
        <v>8667344</v>
      </c>
      <c r="F57" s="265" t="s">
        <v>70</v>
      </c>
      <c r="G57" s="263">
        <f>G52</f>
        <v>0.18064</v>
      </c>
      <c r="H57" s="265" t="s">
        <v>83</v>
      </c>
      <c r="I57" s="265" t="s">
        <v>131</v>
      </c>
      <c r="J57" s="275">
        <f t="shared" si="0"/>
        <v>1565.6690201600002</v>
      </c>
      <c r="K57" s="239" t="str">
        <f t="shared" si="1"/>
        <v>2017-18</v>
      </c>
    </row>
    <row r="58" spans="1:11" s="128" customFormat="1" x14ac:dyDescent="0.35">
      <c r="A58" s="86" t="s">
        <v>78</v>
      </c>
      <c r="B58" s="92">
        <v>3</v>
      </c>
      <c r="C58" s="260" t="s">
        <v>134</v>
      </c>
      <c r="D58" s="260" t="s">
        <v>105</v>
      </c>
      <c r="E58" s="280">
        <v>373140</v>
      </c>
      <c r="F58" s="260" t="s">
        <v>70</v>
      </c>
      <c r="G58" s="259">
        <v>2.801E-2</v>
      </c>
      <c r="H58" s="86" t="s">
        <v>72</v>
      </c>
      <c r="I58" s="260" t="s">
        <v>139</v>
      </c>
      <c r="J58" s="278">
        <f t="shared" si="0"/>
        <v>10.451651400000001</v>
      </c>
      <c r="K58" s="239" t="str">
        <f t="shared" si="1"/>
        <v>2017-18</v>
      </c>
    </row>
    <row r="59" spans="1:11" s="128" customFormat="1" x14ac:dyDescent="0.35">
      <c r="A59" s="86" t="s">
        <v>78</v>
      </c>
      <c r="B59" s="92">
        <v>3</v>
      </c>
      <c r="C59" s="260" t="s">
        <v>134</v>
      </c>
      <c r="D59" s="260" t="s">
        <v>132</v>
      </c>
      <c r="E59" s="280">
        <v>503746</v>
      </c>
      <c r="F59" s="260" t="s">
        <v>70</v>
      </c>
      <c r="G59" s="132">
        <f>G52</f>
        <v>0.18064</v>
      </c>
      <c r="H59" s="86" t="s">
        <v>72</v>
      </c>
      <c r="I59" s="260" t="s">
        <v>141</v>
      </c>
      <c r="J59" s="278">
        <f t="shared" si="0"/>
        <v>90.996677439999999</v>
      </c>
      <c r="K59" s="239" t="str">
        <f t="shared" si="1"/>
        <v>2017-18</v>
      </c>
    </row>
    <row r="60" spans="1:11" s="128" customFormat="1" x14ac:dyDescent="0.35">
      <c r="A60" s="86" t="s">
        <v>78</v>
      </c>
      <c r="B60" s="92">
        <v>3</v>
      </c>
      <c r="C60" s="260" t="s">
        <v>134</v>
      </c>
      <c r="D60" s="260" t="s">
        <v>135</v>
      </c>
      <c r="E60" s="280">
        <v>675862</v>
      </c>
      <c r="F60" s="260" t="s">
        <v>70</v>
      </c>
      <c r="G60" s="279">
        <f>G42</f>
        <v>0.29831999999999997</v>
      </c>
      <c r="H60" s="86" t="s">
        <v>72</v>
      </c>
      <c r="I60" s="268" t="s">
        <v>152</v>
      </c>
      <c r="J60" s="278">
        <f t="shared" si="0"/>
        <v>201.62315183999996</v>
      </c>
      <c r="K60" s="239" t="str">
        <f t="shared" si="1"/>
        <v>2017-18</v>
      </c>
    </row>
    <row r="61" spans="1:11" s="128" customFormat="1" x14ac:dyDescent="0.35">
      <c r="A61" s="264" t="s">
        <v>78</v>
      </c>
      <c r="B61" s="89">
        <v>3</v>
      </c>
      <c r="C61" s="264" t="s">
        <v>134</v>
      </c>
      <c r="D61" s="264" t="s">
        <v>136</v>
      </c>
      <c r="E61" s="274">
        <v>1883035</v>
      </c>
      <c r="F61" s="264" t="s">
        <v>70</v>
      </c>
      <c r="G61" s="130">
        <f>G46</f>
        <v>4.4240000000000002E-2</v>
      </c>
      <c r="H61" s="264" t="s">
        <v>72</v>
      </c>
      <c r="I61" s="264" t="s">
        <v>140</v>
      </c>
      <c r="J61" s="80">
        <f t="shared" si="0"/>
        <v>83.305468399999995</v>
      </c>
      <c r="K61" s="239" t="str">
        <f t="shared" si="1"/>
        <v>2017-18</v>
      </c>
    </row>
    <row r="62" spans="1:11" x14ac:dyDescent="0.35">
      <c r="A62" s="21" t="s">
        <v>78</v>
      </c>
      <c r="B62" s="22">
        <v>3</v>
      </c>
      <c r="C62" s="36" t="s">
        <v>86</v>
      </c>
      <c r="D62" s="55" t="s">
        <v>111</v>
      </c>
      <c r="E62" s="38">
        <v>26511285</v>
      </c>
      <c r="F62" s="28" t="s">
        <v>70</v>
      </c>
      <c r="G62" s="6">
        <f>G44</f>
        <v>0.21256</v>
      </c>
      <c r="H62" s="21" t="s">
        <v>72</v>
      </c>
      <c r="I62" s="268" t="s">
        <v>152</v>
      </c>
      <c r="J62" s="275">
        <f t="shared" si="0"/>
        <v>5635.2387396000004</v>
      </c>
      <c r="K62" s="6" t="str">
        <f t="shared" si="1"/>
        <v>2017-18</v>
      </c>
    </row>
    <row r="63" spans="1:11" x14ac:dyDescent="0.35">
      <c r="A63" s="23" t="s">
        <v>78</v>
      </c>
      <c r="B63" s="24">
        <v>3</v>
      </c>
      <c r="C63" s="37" t="s">
        <v>86</v>
      </c>
      <c r="D63" s="67" t="s">
        <v>74</v>
      </c>
      <c r="E63" s="40">
        <v>7478628</v>
      </c>
      <c r="F63" s="23" t="s">
        <v>70</v>
      </c>
      <c r="G63" s="7">
        <f>G43</f>
        <v>0.16236</v>
      </c>
      <c r="H63" s="23" t="s">
        <v>72</v>
      </c>
      <c r="I63" s="268" t="s">
        <v>152</v>
      </c>
      <c r="J63" s="275">
        <f t="shared" si="0"/>
        <v>1214.23004208</v>
      </c>
      <c r="K63" s="6" t="str">
        <f t="shared" si="1"/>
        <v>2017-18</v>
      </c>
    </row>
    <row r="64" spans="1:11" x14ac:dyDescent="0.35">
      <c r="A64" s="18" t="s">
        <v>107</v>
      </c>
      <c r="B64" s="33">
        <v>3</v>
      </c>
      <c r="C64" s="31" t="s">
        <v>155</v>
      </c>
      <c r="D64" s="31" t="s">
        <v>90</v>
      </c>
      <c r="I64" s="31" t="s">
        <v>106</v>
      </c>
      <c r="J64" s="172">
        <v>11821.090394582659</v>
      </c>
      <c r="K64" s="6" t="str">
        <f t="shared" si="1"/>
        <v>2017-18</v>
      </c>
    </row>
    <row r="65" spans="1:11" x14ac:dyDescent="0.35">
      <c r="A65" s="61" t="s">
        <v>89</v>
      </c>
      <c r="B65" s="35">
        <v>0</v>
      </c>
      <c r="C65" s="34" t="s">
        <v>89</v>
      </c>
      <c r="D65" s="34" t="s">
        <v>89</v>
      </c>
      <c r="E65" s="61"/>
      <c r="F65" s="61"/>
      <c r="G65" s="61"/>
      <c r="H65" s="61"/>
      <c r="I65" s="25" t="s">
        <v>106</v>
      </c>
      <c r="J65" s="277">
        <v>3075</v>
      </c>
      <c r="K65" s="6" t="str">
        <f t="shared" si="1"/>
        <v>2017-18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66"/>
  <sheetViews>
    <sheetView zoomScale="80" zoomScaleNormal="80" workbookViewId="0">
      <pane ySplit="1" topLeftCell="A42" activePane="bottomLeft" state="frozen"/>
      <selection pane="bottomLeft" activeCell="C43" sqref="C43"/>
    </sheetView>
  </sheetViews>
  <sheetFormatPr defaultColWidth="9.1796875" defaultRowHeight="14.5" x14ac:dyDescent="0.35"/>
  <cols>
    <col min="1" max="1" width="21.7265625" style="18" customWidth="1"/>
    <col min="2" max="2" width="11.7265625" style="18" customWidth="1"/>
    <col min="3" max="3" width="44.1796875" style="18" customWidth="1"/>
    <col min="4" max="4" width="25.7265625" style="18" customWidth="1"/>
    <col min="5" max="5" width="16.81640625" style="18" customWidth="1"/>
    <col min="6" max="6" width="10.81640625" style="18" customWidth="1"/>
    <col min="7" max="7" width="12.26953125" style="18" customWidth="1"/>
    <col min="8" max="8" width="12" style="18" customWidth="1"/>
    <col min="9" max="9" width="14.7265625" style="18" customWidth="1"/>
    <col min="10" max="10" width="15.81640625" style="18" customWidth="1"/>
    <col min="11" max="16384" width="9.1796875" style="18"/>
  </cols>
  <sheetData>
    <row r="1" spans="1:11" ht="15" thickBot="1" x14ac:dyDescent="0.4">
      <c r="A1" s="19" t="s">
        <v>0</v>
      </c>
      <c r="B1" s="20" t="s">
        <v>1</v>
      </c>
      <c r="C1" s="19" t="s">
        <v>2</v>
      </c>
      <c r="D1" s="19" t="s">
        <v>3</v>
      </c>
      <c r="E1" s="62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50" t="s">
        <v>9</v>
      </c>
      <c r="K1" s="15" t="s">
        <v>87</v>
      </c>
    </row>
    <row r="2" spans="1:11" x14ac:dyDescent="0.35">
      <c r="A2" s="21" t="s">
        <v>10</v>
      </c>
      <c r="B2" s="22">
        <v>1</v>
      </c>
      <c r="C2" s="21" t="s">
        <v>11</v>
      </c>
      <c r="D2" s="21" t="s">
        <v>12</v>
      </c>
      <c r="E2" s="38">
        <v>23212184</v>
      </c>
      <c r="F2" s="21" t="s">
        <v>13</v>
      </c>
      <c r="G2" s="220">
        <v>0.18415999999999999</v>
      </c>
      <c r="H2" s="21" t="s">
        <v>14</v>
      </c>
      <c r="I2" s="21" t="s">
        <v>15</v>
      </c>
      <c r="J2" s="11">
        <f>(E2*G2)/1000</f>
        <v>4274.7558054399997</v>
      </c>
      <c r="K2" s="220" t="s">
        <v>113</v>
      </c>
    </row>
    <row r="3" spans="1:11" x14ac:dyDescent="0.35">
      <c r="A3" s="23" t="s">
        <v>10</v>
      </c>
      <c r="B3" s="24">
        <v>1</v>
      </c>
      <c r="C3" s="23" t="s">
        <v>11</v>
      </c>
      <c r="D3" s="23" t="s">
        <v>16</v>
      </c>
      <c r="E3" s="40">
        <v>1628547</v>
      </c>
      <c r="F3" s="23" t="s">
        <v>13</v>
      </c>
      <c r="G3" s="7">
        <f>$G$2</f>
        <v>0.18415999999999999</v>
      </c>
      <c r="H3" s="23" t="s">
        <v>14</v>
      </c>
      <c r="I3" s="23" t="s">
        <v>15</v>
      </c>
      <c r="J3" s="275">
        <f t="shared" ref="J3:J63" si="0">(E3*G3)/1000</f>
        <v>299.91321551999999</v>
      </c>
      <c r="K3" s="6" t="str">
        <f>$K$2</f>
        <v>2016-17</v>
      </c>
    </row>
    <row r="4" spans="1:11" x14ac:dyDescent="0.35">
      <c r="A4" s="29" t="s">
        <v>10</v>
      </c>
      <c r="B4" s="30">
        <v>1</v>
      </c>
      <c r="C4" s="29" t="s">
        <v>17</v>
      </c>
      <c r="D4" s="29" t="s">
        <v>18</v>
      </c>
      <c r="E4" s="1"/>
      <c r="F4" s="29" t="s">
        <v>19</v>
      </c>
      <c r="G4" s="29">
        <v>1430</v>
      </c>
      <c r="H4" s="29" t="s">
        <v>20</v>
      </c>
      <c r="I4" s="29" t="s">
        <v>21</v>
      </c>
      <c r="J4" s="275">
        <f t="shared" si="0"/>
        <v>0</v>
      </c>
      <c r="K4" s="6" t="str">
        <f t="shared" ref="K4:K66" si="1">$K$2</f>
        <v>2016-17</v>
      </c>
    </row>
    <row r="5" spans="1:11" x14ac:dyDescent="0.35">
      <c r="A5" s="29" t="s">
        <v>10</v>
      </c>
      <c r="B5" s="30">
        <v>1</v>
      </c>
      <c r="C5" s="29" t="s">
        <v>17</v>
      </c>
      <c r="D5" s="29" t="s">
        <v>22</v>
      </c>
      <c r="E5" s="42">
        <v>1.1000000000000001</v>
      </c>
      <c r="F5" s="29" t="s">
        <v>19</v>
      </c>
      <c r="G5" s="12">
        <v>2088</v>
      </c>
      <c r="H5" s="29" t="s">
        <v>20</v>
      </c>
      <c r="I5" s="29" t="s">
        <v>21</v>
      </c>
      <c r="J5" s="275">
        <f t="shared" si="0"/>
        <v>2.2968000000000002</v>
      </c>
      <c r="K5" s="6" t="str">
        <f t="shared" si="1"/>
        <v>2016-17</v>
      </c>
    </row>
    <row r="6" spans="1:11" x14ac:dyDescent="0.35">
      <c r="A6" s="29" t="s">
        <v>10</v>
      </c>
      <c r="B6" s="30">
        <v>1</v>
      </c>
      <c r="C6" s="29" t="s">
        <v>17</v>
      </c>
      <c r="D6" s="29" t="s">
        <v>23</v>
      </c>
      <c r="E6" s="3"/>
      <c r="F6" s="29" t="s">
        <v>19</v>
      </c>
      <c r="G6" s="12">
        <v>3922</v>
      </c>
      <c r="H6" s="29" t="s">
        <v>20</v>
      </c>
      <c r="I6" s="29" t="s">
        <v>21</v>
      </c>
      <c r="J6" s="275">
        <f t="shared" si="0"/>
        <v>0</v>
      </c>
      <c r="K6" s="6" t="str">
        <f t="shared" si="1"/>
        <v>2016-17</v>
      </c>
    </row>
    <row r="7" spans="1:11" x14ac:dyDescent="0.35">
      <c r="A7" s="29" t="s">
        <v>10</v>
      </c>
      <c r="B7" s="30">
        <v>1</v>
      </c>
      <c r="C7" s="29" t="s">
        <v>17</v>
      </c>
      <c r="D7" s="29" t="s">
        <v>24</v>
      </c>
      <c r="E7" s="42">
        <v>90.3</v>
      </c>
      <c r="F7" s="29" t="s">
        <v>19</v>
      </c>
      <c r="G7" s="12">
        <v>1774</v>
      </c>
      <c r="H7" s="29" t="s">
        <v>20</v>
      </c>
      <c r="I7" s="29" t="s">
        <v>21</v>
      </c>
      <c r="J7" s="275">
        <f t="shared" si="0"/>
        <v>160.19219999999999</v>
      </c>
      <c r="K7" s="6" t="str">
        <f t="shared" si="1"/>
        <v>2016-17</v>
      </c>
    </row>
    <row r="8" spans="1:11" x14ac:dyDescent="0.35">
      <c r="A8" s="29" t="s">
        <v>10</v>
      </c>
      <c r="B8" s="30">
        <v>1</v>
      </c>
      <c r="C8" s="29" t="s">
        <v>17</v>
      </c>
      <c r="D8" s="29" t="s">
        <v>25</v>
      </c>
      <c r="E8" s="3"/>
      <c r="F8" s="29" t="s">
        <v>19</v>
      </c>
      <c r="G8" s="29">
        <v>1810</v>
      </c>
      <c r="H8" s="29" t="s">
        <v>20</v>
      </c>
      <c r="I8" s="29" t="s">
        <v>21</v>
      </c>
      <c r="J8" s="275">
        <f t="shared" si="0"/>
        <v>0</v>
      </c>
      <c r="K8" s="6" t="str">
        <f t="shared" si="1"/>
        <v>2016-17</v>
      </c>
    </row>
    <row r="9" spans="1:11" x14ac:dyDescent="0.35">
      <c r="A9" s="25" t="s">
        <v>10</v>
      </c>
      <c r="B9" s="26">
        <v>1</v>
      </c>
      <c r="C9" s="25" t="s">
        <v>17</v>
      </c>
      <c r="D9" s="25" t="s">
        <v>26</v>
      </c>
      <c r="E9" s="17"/>
      <c r="F9" s="25" t="s">
        <v>19</v>
      </c>
      <c r="G9" s="25">
        <v>2729</v>
      </c>
      <c r="H9" s="25" t="s">
        <v>20</v>
      </c>
      <c r="I9" s="25" t="s">
        <v>27</v>
      </c>
      <c r="J9" s="275">
        <f t="shared" si="0"/>
        <v>0</v>
      </c>
      <c r="K9" s="6" t="str">
        <f t="shared" si="1"/>
        <v>2016-17</v>
      </c>
    </row>
    <row r="10" spans="1:11" x14ac:dyDescent="0.35">
      <c r="A10" s="21" t="s">
        <v>28</v>
      </c>
      <c r="B10" s="27">
        <v>1</v>
      </c>
      <c r="C10" s="28" t="s">
        <v>29</v>
      </c>
      <c r="D10" s="28" t="s">
        <v>30</v>
      </c>
      <c r="E10" s="38">
        <v>68</v>
      </c>
      <c r="F10" s="28" t="s">
        <v>31</v>
      </c>
      <c r="G10" s="44">
        <v>2.19835</v>
      </c>
      <c r="H10" s="28" t="s">
        <v>32</v>
      </c>
      <c r="I10" s="28" t="s">
        <v>33</v>
      </c>
      <c r="J10" s="275">
        <f t="shared" si="0"/>
        <v>0.1494878</v>
      </c>
      <c r="K10" s="6" t="str">
        <f t="shared" si="1"/>
        <v>2016-17</v>
      </c>
    </row>
    <row r="11" spans="1:11" x14ac:dyDescent="0.35">
      <c r="A11" s="23" t="s">
        <v>28</v>
      </c>
      <c r="B11" s="24">
        <v>1</v>
      </c>
      <c r="C11" s="23" t="s">
        <v>29</v>
      </c>
      <c r="D11" s="23" t="s">
        <v>34</v>
      </c>
      <c r="E11" s="40">
        <v>2983</v>
      </c>
      <c r="F11" s="23" t="s">
        <v>31</v>
      </c>
      <c r="G11" s="41">
        <v>2.6001599999999998</v>
      </c>
      <c r="H11" s="23" t="s">
        <v>32</v>
      </c>
      <c r="I11" s="23" t="s">
        <v>33</v>
      </c>
      <c r="J11" s="275">
        <f t="shared" si="0"/>
        <v>7.7562772799999991</v>
      </c>
      <c r="K11" s="6" t="str">
        <f t="shared" si="1"/>
        <v>2016-17</v>
      </c>
    </row>
    <row r="12" spans="1:11" x14ac:dyDescent="0.35">
      <c r="A12" s="29" t="s">
        <v>35</v>
      </c>
      <c r="B12" s="33">
        <v>2</v>
      </c>
      <c r="C12" s="31" t="s">
        <v>36</v>
      </c>
      <c r="D12" s="29" t="s">
        <v>93</v>
      </c>
      <c r="E12" s="38">
        <v>6353250</v>
      </c>
      <c r="F12" s="31" t="s">
        <v>13</v>
      </c>
      <c r="G12" s="53">
        <v>0.35155999999999998</v>
      </c>
      <c r="H12" s="31" t="s">
        <v>14</v>
      </c>
      <c r="I12" s="31" t="s">
        <v>37</v>
      </c>
      <c r="J12" s="275">
        <f t="shared" si="0"/>
        <v>2233.5485699999999</v>
      </c>
      <c r="K12" s="6" t="str">
        <f t="shared" si="1"/>
        <v>2016-17</v>
      </c>
    </row>
    <row r="13" spans="1:11" x14ac:dyDescent="0.35">
      <c r="A13" s="29" t="s">
        <v>35</v>
      </c>
      <c r="B13" s="33">
        <v>2</v>
      </c>
      <c r="C13" s="31" t="s">
        <v>36</v>
      </c>
      <c r="D13" s="29" t="s">
        <v>94</v>
      </c>
      <c r="E13" s="38">
        <v>703899</v>
      </c>
      <c r="F13" s="31" t="s">
        <v>13</v>
      </c>
      <c r="G13" s="9">
        <f>$G$12</f>
        <v>0.35155999999999998</v>
      </c>
      <c r="H13" s="31" t="s">
        <v>14</v>
      </c>
      <c r="I13" s="31" t="s">
        <v>37</v>
      </c>
      <c r="J13" s="275">
        <f t="shared" si="0"/>
        <v>247.46273244</v>
      </c>
      <c r="K13" s="6" t="str">
        <f t="shared" si="1"/>
        <v>2016-17</v>
      </c>
    </row>
    <row r="14" spans="1:11" x14ac:dyDescent="0.35">
      <c r="A14" s="25" t="s">
        <v>35</v>
      </c>
      <c r="B14" s="26">
        <v>2</v>
      </c>
      <c r="C14" s="25" t="s">
        <v>36</v>
      </c>
      <c r="D14" s="25" t="s">
        <v>95</v>
      </c>
      <c r="E14" s="40">
        <v>374182</v>
      </c>
      <c r="F14" s="25" t="s">
        <v>13</v>
      </c>
      <c r="G14" s="8">
        <f>$G$12</f>
        <v>0.35155999999999998</v>
      </c>
      <c r="H14" s="25" t="s">
        <v>14</v>
      </c>
      <c r="I14" s="25" t="s">
        <v>37</v>
      </c>
      <c r="J14" s="275">
        <f t="shared" si="0"/>
        <v>131.54742392</v>
      </c>
      <c r="K14" s="6" t="str">
        <f t="shared" si="1"/>
        <v>2016-17</v>
      </c>
    </row>
    <row r="15" spans="1:11" x14ac:dyDescent="0.35">
      <c r="A15" s="21" t="s">
        <v>38</v>
      </c>
      <c r="B15" s="22">
        <v>3</v>
      </c>
      <c r="C15" s="28" t="s">
        <v>39</v>
      </c>
      <c r="D15" s="32" t="s">
        <v>96</v>
      </c>
      <c r="E15" s="38">
        <v>43259</v>
      </c>
      <c r="F15" s="28" t="s">
        <v>40</v>
      </c>
      <c r="G15" s="44">
        <v>0.34399999999999997</v>
      </c>
      <c r="H15" s="28" t="s">
        <v>41</v>
      </c>
      <c r="I15" s="28" t="s">
        <v>42</v>
      </c>
      <c r="J15" s="275">
        <f t="shared" si="0"/>
        <v>14.881095999999999</v>
      </c>
      <c r="K15" s="6" t="str">
        <f t="shared" si="1"/>
        <v>2016-17</v>
      </c>
    </row>
    <row r="16" spans="1:11" x14ac:dyDescent="0.35">
      <c r="A16" s="34" t="s">
        <v>43</v>
      </c>
      <c r="B16" s="35">
        <v>3</v>
      </c>
      <c r="C16" s="34" t="s">
        <v>44</v>
      </c>
      <c r="D16" s="32" t="s">
        <v>96</v>
      </c>
      <c r="E16" s="13">
        <f>SUM(E12:E14)</f>
        <v>7431331</v>
      </c>
      <c r="F16" s="34" t="s">
        <v>13</v>
      </c>
      <c r="G16" s="45">
        <v>3.2870000000000003E-2</v>
      </c>
      <c r="H16" s="34" t="s">
        <v>14</v>
      </c>
      <c r="I16" s="34" t="s">
        <v>45</v>
      </c>
      <c r="J16" s="275">
        <f t="shared" si="0"/>
        <v>244.26784997000004</v>
      </c>
      <c r="K16" s="6" t="str">
        <f t="shared" si="1"/>
        <v>2016-17</v>
      </c>
    </row>
    <row r="17" spans="1:11" x14ac:dyDescent="0.35">
      <c r="A17" s="21" t="s">
        <v>46</v>
      </c>
      <c r="B17" s="22">
        <v>3</v>
      </c>
      <c r="C17" s="36" t="s">
        <v>99</v>
      </c>
      <c r="D17" s="28" t="s">
        <v>98</v>
      </c>
      <c r="E17" s="57">
        <v>11.9</v>
      </c>
      <c r="F17" s="28" t="s">
        <v>47</v>
      </c>
      <c r="G17" s="47">
        <v>100.01</v>
      </c>
      <c r="H17" s="28" t="s">
        <v>48</v>
      </c>
      <c r="I17" s="28" t="s">
        <v>49</v>
      </c>
      <c r="J17" s="275">
        <f t="shared" si="0"/>
        <v>1.1901190000000001</v>
      </c>
      <c r="K17" s="6" t="str">
        <f t="shared" si="1"/>
        <v>2016-17</v>
      </c>
    </row>
    <row r="18" spans="1:11" x14ac:dyDescent="0.35">
      <c r="A18" s="21" t="s">
        <v>46</v>
      </c>
      <c r="B18" s="22">
        <v>3</v>
      </c>
      <c r="C18" s="36" t="s">
        <v>99</v>
      </c>
      <c r="D18" s="28" t="s">
        <v>103</v>
      </c>
      <c r="E18" s="72"/>
      <c r="F18" s="28" t="s">
        <v>47</v>
      </c>
      <c r="G18" s="47">
        <v>21.8</v>
      </c>
      <c r="H18" s="28" t="s">
        <v>48</v>
      </c>
      <c r="I18" s="28" t="s">
        <v>49</v>
      </c>
      <c r="J18" s="275">
        <f t="shared" si="0"/>
        <v>0</v>
      </c>
      <c r="K18" s="6" t="str">
        <f t="shared" si="1"/>
        <v>2016-17</v>
      </c>
    </row>
    <row r="19" spans="1:11" x14ac:dyDescent="0.35">
      <c r="A19" s="21" t="s">
        <v>46</v>
      </c>
      <c r="B19" s="22">
        <v>3</v>
      </c>
      <c r="C19" s="36" t="s">
        <v>99</v>
      </c>
      <c r="D19" s="28" t="s">
        <v>108</v>
      </c>
      <c r="E19" s="72"/>
      <c r="F19" s="28" t="s">
        <v>47</v>
      </c>
      <c r="G19" s="47">
        <v>21.8</v>
      </c>
      <c r="H19" s="28" t="s">
        <v>48</v>
      </c>
      <c r="I19" s="28" t="s">
        <v>49</v>
      </c>
      <c r="J19" s="275">
        <f t="shared" si="0"/>
        <v>0</v>
      </c>
      <c r="K19" s="6" t="str">
        <f t="shared" si="1"/>
        <v>2016-17</v>
      </c>
    </row>
    <row r="20" spans="1:11" x14ac:dyDescent="0.35">
      <c r="A20" s="21" t="s">
        <v>46</v>
      </c>
      <c r="B20" s="22">
        <v>3</v>
      </c>
      <c r="C20" s="36" t="s">
        <v>100</v>
      </c>
      <c r="D20" s="28" t="s">
        <v>97</v>
      </c>
      <c r="E20" s="72"/>
      <c r="F20" s="28" t="s">
        <v>47</v>
      </c>
      <c r="G20" s="70">
        <f>G17</f>
        <v>100.01</v>
      </c>
      <c r="H20" s="28" t="s">
        <v>48</v>
      </c>
      <c r="I20" s="28" t="s">
        <v>49</v>
      </c>
      <c r="J20" s="275">
        <f t="shared" si="0"/>
        <v>0</v>
      </c>
      <c r="K20" s="6" t="str">
        <f t="shared" si="1"/>
        <v>2016-17</v>
      </c>
    </row>
    <row r="21" spans="1:11" x14ac:dyDescent="0.35">
      <c r="A21" s="21" t="s">
        <v>46</v>
      </c>
      <c r="B21" s="22">
        <v>3</v>
      </c>
      <c r="C21" s="36" t="s">
        <v>100</v>
      </c>
      <c r="D21" s="21" t="s">
        <v>109</v>
      </c>
      <c r="E21" s="46">
        <v>100.63</v>
      </c>
      <c r="F21" s="28" t="s">
        <v>47</v>
      </c>
      <c r="G21" s="69">
        <f>G19</f>
        <v>21.8</v>
      </c>
      <c r="H21" s="28" t="s">
        <v>48</v>
      </c>
      <c r="I21" s="28" t="s">
        <v>49</v>
      </c>
      <c r="J21" s="275">
        <f t="shared" si="0"/>
        <v>2.1937340000000001</v>
      </c>
      <c r="K21" s="6" t="str">
        <f t="shared" si="1"/>
        <v>2016-17</v>
      </c>
    </row>
    <row r="22" spans="1:11" x14ac:dyDescent="0.35">
      <c r="A22" s="21" t="s">
        <v>46</v>
      </c>
      <c r="B22" s="22">
        <v>3</v>
      </c>
      <c r="C22" s="36" t="s">
        <v>100</v>
      </c>
      <c r="D22" s="21" t="s">
        <v>110</v>
      </c>
      <c r="E22" s="57">
        <v>203.69</v>
      </c>
      <c r="F22" s="28" t="s">
        <v>47</v>
      </c>
      <c r="G22" s="70">
        <f>G18</f>
        <v>21.8</v>
      </c>
      <c r="H22" s="28" t="s">
        <v>48</v>
      </c>
      <c r="I22" s="28" t="s">
        <v>49</v>
      </c>
      <c r="J22" s="275">
        <f t="shared" si="0"/>
        <v>4.440442</v>
      </c>
      <c r="K22" s="6" t="str">
        <f t="shared" si="1"/>
        <v>2016-17</v>
      </c>
    </row>
    <row r="23" spans="1:11" x14ac:dyDescent="0.35">
      <c r="A23" s="21" t="s">
        <v>46</v>
      </c>
      <c r="B23" s="22">
        <v>3</v>
      </c>
      <c r="C23" s="36" t="s">
        <v>100</v>
      </c>
      <c r="D23" s="21" t="s">
        <v>50</v>
      </c>
      <c r="E23" s="57">
        <v>24.53</v>
      </c>
      <c r="F23" s="28" t="s">
        <v>47</v>
      </c>
      <c r="G23" s="47">
        <v>21.8</v>
      </c>
      <c r="H23" s="28" t="s">
        <v>48</v>
      </c>
      <c r="I23" s="28" t="s">
        <v>49</v>
      </c>
      <c r="J23" s="275">
        <f t="shared" si="0"/>
        <v>0.53475400000000006</v>
      </c>
      <c r="K23" s="6" t="str">
        <f t="shared" si="1"/>
        <v>2016-17</v>
      </c>
    </row>
    <row r="24" spans="1:11" x14ac:dyDescent="0.35">
      <c r="A24" s="21" t="s">
        <v>46</v>
      </c>
      <c r="B24" s="22">
        <v>3</v>
      </c>
      <c r="C24" s="36" t="s">
        <v>100</v>
      </c>
      <c r="D24" s="21" t="s">
        <v>51</v>
      </c>
      <c r="E24" s="46">
        <v>1.5</v>
      </c>
      <c r="F24" s="28" t="s">
        <v>47</v>
      </c>
      <c r="G24" s="47">
        <v>21.8</v>
      </c>
      <c r="H24" s="28" t="s">
        <v>48</v>
      </c>
      <c r="I24" s="28" t="s">
        <v>52</v>
      </c>
      <c r="J24" s="275">
        <f t="shared" si="0"/>
        <v>3.27E-2</v>
      </c>
      <c r="K24" s="6" t="str">
        <f t="shared" si="1"/>
        <v>2016-17</v>
      </c>
    </row>
    <row r="25" spans="1:11" x14ac:dyDescent="0.35">
      <c r="A25" s="21" t="s">
        <v>46</v>
      </c>
      <c r="B25" s="22">
        <v>3</v>
      </c>
      <c r="C25" s="36" t="s">
        <v>100</v>
      </c>
      <c r="D25" s="21" t="s">
        <v>53</v>
      </c>
      <c r="E25" s="46">
        <v>5.0599999999999996</v>
      </c>
      <c r="F25" s="28" t="s">
        <v>47</v>
      </c>
      <c r="G25" s="47">
        <v>21.8</v>
      </c>
      <c r="H25" s="28" t="s">
        <v>48</v>
      </c>
      <c r="I25" s="28" t="s">
        <v>54</v>
      </c>
      <c r="J25" s="275">
        <f t="shared" si="0"/>
        <v>0.11030799999999999</v>
      </c>
      <c r="K25" s="6" t="str">
        <f t="shared" si="1"/>
        <v>2016-17</v>
      </c>
    </row>
    <row r="26" spans="1:11" x14ac:dyDescent="0.35">
      <c r="A26" s="21" t="s">
        <v>46</v>
      </c>
      <c r="B26" s="22">
        <v>3</v>
      </c>
      <c r="C26" s="36" t="s">
        <v>100</v>
      </c>
      <c r="D26" s="59" t="s">
        <v>55</v>
      </c>
      <c r="E26" s="1"/>
      <c r="F26" s="28" t="s">
        <v>47</v>
      </c>
      <c r="G26" s="47">
        <v>21.8</v>
      </c>
      <c r="H26" s="28" t="s">
        <v>48</v>
      </c>
      <c r="I26" s="28" t="s">
        <v>54</v>
      </c>
      <c r="J26" s="275">
        <f t="shared" si="0"/>
        <v>0</v>
      </c>
      <c r="K26" s="6" t="str">
        <f t="shared" si="1"/>
        <v>2016-17</v>
      </c>
    </row>
    <row r="27" spans="1:11" x14ac:dyDescent="0.35">
      <c r="A27" s="21" t="s">
        <v>46</v>
      </c>
      <c r="B27" s="22">
        <v>3</v>
      </c>
      <c r="C27" s="36" t="s">
        <v>100</v>
      </c>
      <c r="D27" s="59" t="s">
        <v>88</v>
      </c>
      <c r="E27" s="1"/>
      <c r="F27" s="28" t="s">
        <v>47</v>
      </c>
      <c r="G27" s="47">
        <v>21.8</v>
      </c>
      <c r="H27" s="28" t="s">
        <v>48</v>
      </c>
      <c r="I27" s="28" t="s">
        <v>54</v>
      </c>
      <c r="J27" s="275">
        <f t="shared" si="0"/>
        <v>0</v>
      </c>
      <c r="K27" s="6" t="str">
        <f t="shared" si="1"/>
        <v>2016-17</v>
      </c>
    </row>
    <row r="28" spans="1:11" x14ac:dyDescent="0.35">
      <c r="A28" s="23" t="s">
        <v>46</v>
      </c>
      <c r="B28" s="24">
        <v>3</v>
      </c>
      <c r="C28" s="37" t="s">
        <v>100</v>
      </c>
      <c r="D28" s="23" t="s">
        <v>92</v>
      </c>
      <c r="E28" s="48">
        <v>14.84</v>
      </c>
      <c r="F28" s="23" t="s">
        <v>47</v>
      </c>
      <c r="G28" s="75">
        <v>21.8</v>
      </c>
      <c r="H28" s="23" t="s">
        <v>48</v>
      </c>
      <c r="I28" s="23" t="s">
        <v>56</v>
      </c>
      <c r="J28" s="275">
        <f t="shared" si="0"/>
        <v>0.32351200000000002</v>
      </c>
      <c r="K28" s="6" t="str">
        <f t="shared" si="1"/>
        <v>2016-17</v>
      </c>
    </row>
    <row r="29" spans="1:11" x14ac:dyDescent="0.35">
      <c r="A29" s="21" t="s">
        <v>46</v>
      </c>
      <c r="B29" s="22">
        <v>3</v>
      </c>
      <c r="C29" s="36" t="s">
        <v>125</v>
      </c>
      <c r="D29" s="21" t="s">
        <v>98</v>
      </c>
      <c r="E29" s="46">
        <v>127.48</v>
      </c>
      <c r="F29" s="28" t="s">
        <v>47</v>
      </c>
      <c r="G29" s="63">
        <v>588.9</v>
      </c>
      <c r="H29" s="28" t="s">
        <v>48</v>
      </c>
      <c r="I29" s="28" t="s">
        <v>49</v>
      </c>
      <c r="J29" s="275">
        <f t="shared" si="0"/>
        <v>75.072971999999993</v>
      </c>
      <c r="K29" s="6" t="str">
        <f t="shared" si="1"/>
        <v>2016-17</v>
      </c>
    </row>
    <row r="30" spans="1:11" x14ac:dyDescent="0.35">
      <c r="A30" s="21" t="s">
        <v>46</v>
      </c>
      <c r="B30" s="22">
        <v>3</v>
      </c>
      <c r="C30" s="36" t="s">
        <v>126</v>
      </c>
      <c r="D30" s="28" t="s">
        <v>108</v>
      </c>
      <c r="E30" s="1"/>
      <c r="F30" s="28" t="s">
        <v>47</v>
      </c>
      <c r="G30" s="69">
        <f>G19</f>
        <v>21.8</v>
      </c>
      <c r="H30" s="28" t="s">
        <v>48</v>
      </c>
      <c r="I30" s="28" t="s">
        <v>49</v>
      </c>
      <c r="J30" s="275">
        <f t="shared" si="0"/>
        <v>0</v>
      </c>
      <c r="K30" s="6" t="str">
        <f t="shared" si="1"/>
        <v>2016-17</v>
      </c>
    </row>
    <row r="31" spans="1:11" x14ac:dyDescent="0.35">
      <c r="A31" s="21" t="s">
        <v>46</v>
      </c>
      <c r="B31" s="22">
        <v>3</v>
      </c>
      <c r="C31" s="36" t="s">
        <v>126</v>
      </c>
      <c r="D31" s="21" t="s">
        <v>102</v>
      </c>
      <c r="E31" s="1"/>
      <c r="F31" s="28" t="s">
        <v>47</v>
      </c>
      <c r="G31" s="5">
        <f>G23</f>
        <v>21.8</v>
      </c>
      <c r="H31" s="28" t="s">
        <v>48</v>
      </c>
      <c r="I31" s="28" t="s">
        <v>49</v>
      </c>
      <c r="J31" s="275">
        <f t="shared" si="0"/>
        <v>0</v>
      </c>
      <c r="K31" s="6" t="str">
        <f t="shared" si="1"/>
        <v>2016-17</v>
      </c>
    </row>
    <row r="32" spans="1:11" x14ac:dyDescent="0.35">
      <c r="A32" s="23" t="s">
        <v>46</v>
      </c>
      <c r="B32" s="24">
        <v>3</v>
      </c>
      <c r="C32" s="37" t="s">
        <v>126</v>
      </c>
      <c r="D32" s="23" t="s">
        <v>103</v>
      </c>
      <c r="E32" s="48">
        <v>2</v>
      </c>
      <c r="F32" s="23" t="s">
        <v>47</v>
      </c>
      <c r="G32" s="16">
        <f>$G$18</f>
        <v>21.8</v>
      </c>
      <c r="H32" s="23" t="s">
        <v>48</v>
      </c>
      <c r="I32" s="23" t="s">
        <v>49</v>
      </c>
      <c r="J32" s="275">
        <f t="shared" si="0"/>
        <v>4.36E-2</v>
      </c>
      <c r="K32" s="6" t="str">
        <f t="shared" si="1"/>
        <v>2016-17</v>
      </c>
    </row>
    <row r="33" spans="1:11" x14ac:dyDescent="0.35">
      <c r="A33" s="21" t="s">
        <v>46</v>
      </c>
      <c r="B33" s="30">
        <v>3</v>
      </c>
      <c r="C33" s="29" t="s">
        <v>101</v>
      </c>
      <c r="D33" s="29" t="s">
        <v>57</v>
      </c>
      <c r="E33" s="1"/>
      <c r="F33" s="31" t="s">
        <v>47</v>
      </c>
      <c r="G33" s="64"/>
      <c r="H33" s="31" t="s">
        <v>48</v>
      </c>
      <c r="I33" s="31" t="s">
        <v>58</v>
      </c>
      <c r="J33" s="275">
        <f t="shared" si="0"/>
        <v>0</v>
      </c>
      <c r="K33" s="6" t="str">
        <f t="shared" si="1"/>
        <v>2016-17</v>
      </c>
    </row>
    <row r="34" spans="1:11" x14ac:dyDescent="0.35">
      <c r="A34" s="23" t="s">
        <v>46</v>
      </c>
      <c r="B34" s="24">
        <v>3</v>
      </c>
      <c r="C34" s="23" t="s">
        <v>59</v>
      </c>
      <c r="D34" s="23" t="s">
        <v>104</v>
      </c>
      <c r="E34" s="14">
        <f>E15*0.95</f>
        <v>41096.049999999996</v>
      </c>
      <c r="F34" s="23" t="s">
        <v>40</v>
      </c>
      <c r="G34" s="49">
        <v>0.34399999999999997</v>
      </c>
      <c r="H34" s="23" t="s">
        <v>41</v>
      </c>
      <c r="I34" s="23" t="s">
        <v>60</v>
      </c>
      <c r="J34" s="275">
        <f t="shared" si="0"/>
        <v>14.137041199999997</v>
      </c>
      <c r="K34" s="6" t="str">
        <f t="shared" si="1"/>
        <v>2016-17</v>
      </c>
    </row>
    <row r="35" spans="1:11" s="128" customFormat="1" x14ac:dyDescent="0.35">
      <c r="A35" s="217" t="s">
        <v>61</v>
      </c>
      <c r="B35" s="95">
        <v>3</v>
      </c>
      <c r="C35" s="138" t="s">
        <v>62</v>
      </c>
      <c r="D35" s="137" t="s">
        <v>130</v>
      </c>
      <c r="E35" s="226">
        <v>57701.06</v>
      </c>
      <c r="F35" s="225" t="s">
        <v>63</v>
      </c>
      <c r="G35" s="227">
        <v>0.29357</v>
      </c>
      <c r="H35" s="137" t="s">
        <v>64</v>
      </c>
      <c r="I35" s="138" t="s">
        <v>131</v>
      </c>
      <c r="J35" s="275">
        <f t="shared" si="0"/>
        <v>16.939300184199997</v>
      </c>
      <c r="K35" s="211" t="str">
        <f t="shared" si="1"/>
        <v>2016-17</v>
      </c>
    </row>
    <row r="36" spans="1:11" s="128" customFormat="1" x14ac:dyDescent="0.35">
      <c r="A36" s="137" t="s">
        <v>61</v>
      </c>
      <c r="B36" s="95">
        <v>3</v>
      </c>
      <c r="C36" s="138" t="s">
        <v>62</v>
      </c>
      <c r="D36" s="137" t="s">
        <v>129</v>
      </c>
      <c r="E36" s="226">
        <v>20</v>
      </c>
      <c r="F36" s="225" t="s">
        <v>63</v>
      </c>
      <c r="G36" s="227">
        <v>0.18768000000000001</v>
      </c>
      <c r="H36" s="137" t="s">
        <v>64</v>
      </c>
      <c r="I36" s="138" t="s">
        <v>128</v>
      </c>
      <c r="J36" s="275">
        <f t="shared" si="0"/>
        <v>3.7536000000000006E-3</v>
      </c>
      <c r="K36" s="129" t="str">
        <f t="shared" si="1"/>
        <v>2016-17</v>
      </c>
    </row>
    <row r="37" spans="1:11" x14ac:dyDescent="0.35">
      <c r="A37" s="29" t="s">
        <v>61</v>
      </c>
      <c r="B37" s="30">
        <v>3</v>
      </c>
      <c r="C37" s="31" t="s">
        <v>62</v>
      </c>
      <c r="D37" s="29" t="s">
        <v>66</v>
      </c>
      <c r="E37" s="38">
        <v>5476</v>
      </c>
      <c r="F37" s="31" t="s">
        <v>63</v>
      </c>
      <c r="G37" s="227">
        <v>0.31364999999999998</v>
      </c>
      <c r="H37" s="29" t="s">
        <v>64</v>
      </c>
      <c r="I37" s="31" t="s">
        <v>65</v>
      </c>
      <c r="J37" s="275">
        <f t="shared" si="0"/>
        <v>1.7175473999999999</v>
      </c>
      <c r="K37" s="6" t="str">
        <f t="shared" si="1"/>
        <v>2016-17</v>
      </c>
    </row>
    <row r="38" spans="1:11" x14ac:dyDescent="0.35">
      <c r="A38" s="29" t="s">
        <v>61</v>
      </c>
      <c r="B38" s="30">
        <v>3</v>
      </c>
      <c r="C38" s="31" t="s">
        <v>62</v>
      </c>
      <c r="D38" s="29" t="s">
        <v>67</v>
      </c>
      <c r="E38" s="38">
        <v>29073</v>
      </c>
      <c r="F38" s="31" t="s">
        <v>63</v>
      </c>
      <c r="G38" s="227">
        <v>0.27972000000000002</v>
      </c>
      <c r="H38" s="29" t="s">
        <v>64</v>
      </c>
      <c r="I38" s="31" t="s">
        <v>65</v>
      </c>
      <c r="J38" s="275">
        <f t="shared" si="0"/>
        <v>8.1322995599999999</v>
      </c>
      <c r="K38" s="6" t="str">
        <f t="shared" si="1"/>
        <v>2016-17</v>
      </c>
    </row>
    <row r="39" spans="1:11" x14ac:dyDescent="0.35">
      <c r="A39" s="29" t="s">
        <v>61</v>
      </c>
      <c r="B39" s="30">
        <v>3</v>
      </c>
      <c r="C39" s="31" t="s">
        <v>62</v>
      </c>
      <c r="D39" s="29" t="s">
        <v>68</v>
      </c>
      <c r="E39" s="2"/>
      <c r="F39" s="31" t="s">
        <v>63</v>
      </c>
      <c r="G39" s="227">
        <v>0.18095</v>
      </c>
      <c r="H39" s="29" t="s">
        <v>64</v>
      </c>
      <c r="I39" s="31" t="s">
        <v>65</v>
      </c>
      <c r="J39" s="275">
        <f t="shared" si="0"/>
        <v>0</v>
      </c>
      <c r="K39" s="6" t="str">
        <f t="shared" si="1"/>
        <v>2016-17</v>
      </c>
    </row>
    <row r="40" spans="1:11" x14ac:dyDescent="0.35">
      <c r="A40" s="29" t="s">
        <v>61</v>
      </c>
      <c r="B40" s="30">
        <v>3</v>
      </c>
      <c r="C40" s="31" t="s">
        <v>62</v>
      </c>
      <c r="D40" s="29" t="s">
        <v>69</v>
      </c>
      <c r="E40" s="2"/>
      <c r="F40" s="31" t="s">
        <v>70</v>
      </c>
      <c r="G40" s="65"/>
      <c r="H40" s="29" t="s">
        <v>64</v>
      </c>
      <c r="I40" s="31" t="s">
        <v>65</v>
      </c>
      <c r="J40" s="275">
        <f t="shared" si="0"/>
        <v>0</v>
      </c>
      <c r="K40" s="6" t="str">
        <f t="shared" si="1"/>
        <v>2016-17</v>
      </c>
    </row>
    <row r="41" spans="1:11" x14ac:dyDescent="0.35">
      <c r="A41" s="29" t="s">
        <v>61</v>
      </c>
      <c r="B41" s="30">
        <v>3</v>
      </c>
      <c r="C41" s="31" t="s">
        <v>62</v>
      </c>
      <c r="D41" s="29" t="s">
        <v>105</v>
      </c>
      <c r="E41" s="2"/>
      <c r="F41" s="31" t="s">
        <v>63</v>
      </c>
      <c r="G41" s="65"/>
      <c r="H41" s="29" t="s">
        <v>64</v>
      </c>
      <c r="I41" s="31" t="s">
        <v>65</v>
      </c>
      <c r="J41" s="275">
        <f t="shared" si="0"/>
        <v>0</v>
      </c>
      <c r="K41" s="6" t="str">
        <f t="shared" si="1"/>
        <v>2016-17</v>
      </c>
    </row>
    <row r="42" spans="1:11" x14ac:dyDescent="0.35">
      <c r="A42" s="29" t="s">
        <v>61</v>
      </c>
      <c r="B42" s="30">
        <v>3</v>
      </c>
      <c r="C42" s="56" t="s">
        <v>62</v>
      </c>
      <c r="D42" s="55" t="s">
        <v>71</v>
      </c>
      <c r="E42" s="231">
        <v>858928</v>
      </c>
      <c r="F42" s="229" t="s">
        <v>70</v>
      </c>
      <c r="G42" s="235">
        <v>0.26744000000000001</v>
      </c>
      <c r="H42" s="29" t="s">
        <v>72</v>
      </c>
      <c r="I42" s="268" t="s">
        <v>152</v>
      </c>
      <c r="J42" s="275">
        <f t="shared" si="0"/>
        <v>229.71170432000002</v>
      </c>
      <c r="K42" s="6" t="str">
        <f t="shared" si="1"/>
        <v>2016-17</v>
      </c>
    </row>
    <row r="43" spans="1:11" x14ac:dyDescent="0.35">
      <c r="A43" s="29" t="s">
        <v>61</v>
      </c>
      <c r="B43" s="30">
        <v>3</v>
      </c>
      <c r="C43" s="56" t="s">
        <v>62</v>
      </c>
      <c r="D43" s="55" t="s">
        <v>74</v>
      </c>
      <c r="E43" s="231">
        <v>894557</v>
      </c>
      <c r="F43" s="229" t="s">
        <v>70</v>
      </c>
      <c r="G43" s="235">
        <v>0.16103000000000001</v>
      </c>
      <c r="H43" s="29" t="s">
        <v>72</v>
      </c>
      <c r="I43" s="268" t="s">
        <v>152</v>
      </c>
      <c r="J43" s="275">
        <f t="shared" si="0"/>
        <v>144.05051370999999</v>
      </c>
      <c r="K43" s="6" t="str">
        <f t="shared" si="1"/>
        <v>2016-17</v>
      </c>
    </row>
    <row r="44" spans="1:11" x14ac:dyDescent="0.35">
      <c r="A44" s="29" t="s">
        <v>61</v>
      </c>
      <c r="B44" s="30">
        <v>3</v>
      </c>
      <c r="C44" s="56" t="s">
        <v>62</v>
      </c>
      <c r="D44" s="55" t="s">
        <v>111</v>
      </c>
      <c r="E44" s="231">
        <v>3581734</v>
      </c>
      <c r="F44" s="230" t="s">
        <v>70</v>
      </c>
      <c r="G44" s="232">
        <v>0.19744999999999999</v>
      </c>
      <c r="H44" s="29" t="s">
        <v>72</v>
      </c>
      <c r="I44" s="268" t="s">
        <v>152</v>
      </c>
      <c r="J44" s="275">
        <f t="shared" si="0"/>
        <v>707.21337829999993</v>
      </c>
      <c r="K44" s="6" t="str">
        <f t="shared" si="1"/>
        <v>2016-17</v>
      </c>
    </row>
    <row r="45" spans="1:11" x14ac:dyDescent="0.35">
      <c r="A45" s="29" t="s">
        <v>61</v>
      </c>
      <c r="B45" s="30">
        <v>3</v>
      </c>
      <c r="C45" s="56" t="s">
        <v>62</v>
      </c>
      <c r="D45" s="55" t="s">
        <v>75</v>
      </c>
      <c r="E45" s="231">
        <v>2867607</v>
      </c>
      <c r="F45" s="229" t="s">
        <v>70</v>
      </c>
      <c r="G45" s="232">
        <v>0.18026</v>
      </c>
      <c r="H45" s="29" t="s">
        <v>72</v>
      </c>
      <c r="I45" s="268" t="s">
        <v>152</v>
      </c>
      <c r="J45" s="275">
        <f t="shared" si="0"/>
        <v>516.91483782</v>
      </c>
      <c r="K45" s="6" t="str">
        <f t="shared" si="1"/>
        <v>2016-17</v>
      </c>
    </row>
    <row r="46" spans="1:11" x14ac:dyDescent="0.35">
      <c r="A46" s="29" t="s">
        <v>61</v>
      </c>
      <c r="B46" s="30">
        <v>3</v>
      </c>
      <c r="C46" s="31" t="s">
        <v>62</v>
      </c>
      <c r="D46" s="253" t="s">
        <v>149</v>
      </c>
      <c r="E46" s="231">
        <v>324228</v>
      </c>
      <c r="F46" s="229" t="s">
        <v>70</v>
      </c>
      <c r="G46" s="232">
        <v>4.6780000000000002E-2</v>
      </c>
      <c r="H46" s="29" t="s">
        <v>72</v>
      </c>
      <c r="I46" s="31" t="s">
        <v>76</v>
      </c>
      <c r="J46" s="275">
        <f t="shared" si="0"/>
        <v>15.167385840000001</v>
      </c>
      <c r="K46" s="6" t="str">
        <f t="shared" si="1"/>
        <v>2016-17</v>
      </c>
    </row>
    <row r="47" spans="1:11" s="281" customFormat="1" x14ac:dyDescent="0.35">
      <c r="A47" s="253" t="s">
        <v>61</v>
      </c>
      <c r="B47" s="95">
        <v>3</v>
      </c>
      <c r="C47" s="268" t="s">
        <v>62</v>
      </c>
      <c r="D47" s="253" t="s">
        <v>150</v>
      </c>
      <c r="E47" s="291">
        <v>2424362.9120433177</v>
      </c>
      <c r="F47" s="253" t="s">
        <v>70</v>
      </c>
      <c r="G47" s="282">
        <f>G46</f>
        <v>4.6780000000000002E-2</v>
      </c>
      <c r="H47" s="253" t="s">
        <v>72</v>
      </c>
      <c r="I47" s="268" t="s">
        <v>76</v>
      </c>
      <c r="J47" s="275">
        <f t="shared" ref="J47" si="2">(E47*G47)/1000</f>
        <v>113.41169702538642</v>
      </c>
      <c r="K47" s="282" t="str">
        <f t="shared" si="1"/>
        <v>2016-17</v>
      </c>
    </row>
    <row r="48" spans="1:11" x14ac:dyDescent="0.35">
      <c r="A48" s="25" t="s">
        <v>61</v>
      </c>
      <c r="B48" s="26">
        <v>3</v>
      </c>
      <c r="C48" s="25" t="s">
        <v>62</v>
      </c>
      <c r="D48" s="25" t="s">
        <v>77</v>
      </c>
      <c r="E48" s="233">
        <v>1328</v>
      </c>
      <c r="F48" s="228" t="s">
        <v>70</v>
      </c>
      <c r="G48" s="234">
        <v>1.225E-2</v>
      </c>
      <c r="H48" s="25" t="s">
        <v>72</v>
      </c>
      <c r="I48" s="25" t="s">
        <v>76</v>
      </c>
      <c r="J48" s="275">
        <f t="shared" si="0"/>
        <v>1.6268000000000001E-2</v>
      </c>
      <c r="K48" s="6" t="str">
        <f t="shared" si="1"/>
        <v>2016-17</v>
      </c>
    </row>
    <row r="49" spans="1:11" x14ac:dyDescent="0.35">
      <c r="A49" s="21" t="s">
        <v>78</v>
      </c>
      <c r="B49" s="22">
        <v>3</v>
      </c>
      <c r="C49" s="28" t="s">
        <v>79</v>
      </c>
      <c r="D49" s="21" t="s">
        <v>136</v>
      </c>
      <c r="E49" s="38">
        <v>6213255</v>
      </c>
      <c r="F49" s="28" t="s">
        <v>70</v>
      </c>
      <c r="G49" s="6">
        <f>G46</f>
        <v>4.6780000000000002E-2</v>
      </c>
      <c r="H49" s="21" t="s">
        <v>72</v>
      </c>
      <c r="I49" s="28" t="s">
        <v>65</v>
      </c>
      <c r="J49" s="275">
        <f t="shared" si="0"/>
        <v>290.65606890000004</v>
      </c>
      <c r="K49" s="6" t="str">
        <f t="shared" si="1"/>
        <v>2016-17</v>
      </c>
    </row>
    <row r="50" spans="1:11" x14ac:dyDescent="0.35">
      <c r="A50" s="21" t="s">
        <v>78</v>
      </c>
      <c r="B50" s="22">
        <v>3</v>
      </c>
      <c r="C50" s="28" t="s">
        <v>79</v>
      </c>
      <c r="D50" s="21" t="s">
        <v>81</v>
      </c>
      <c r="E50" s="38">
        <v>123940</v>
      </c>
      <c r="F50" s="28" t="s">
        <v>70</v>
      </c>
      <c r="G50" s="39">
        <v>4.446E-2</v>
      </c>
      <c r="H50" s="21" t="s">
        <v>72</v>
      </c>
      <c r="I50" s="28" t="s">
        <v>65</v>
      </c>
      <c r="J50" s="275">
        <f t="shared" si="0"/>
        <v>5.5103724000000005</v>
      </c>
      <c r="K50" s="6" t="str">
        <f t="shared" si="1"/>
        <v>2016-17</v>
      </c>
    </row>
    <row r="51" spans="1:11" x14ac:dyDescent="0.35">
      <c r="A51" s="21" t="s">
        <v>78</v>
      </c>
      <c r="B51" s="22">
        <v>3</v>
      </c>
      <c r="C51" s="28" t="s">
        <v>79</v>
      </c>
      <c r="D51" s="21" t="s">
        <v>82</v>
      </c>
      <c r="E51" s="38">
        <v>3480471</v>
      </c>
      <c r="F51" s="28" t="s">
        <v>70</v>
      </c>
      <c r="G51" s="39">
        <v>0.12259</v>
      </c>
      <c r="H51" s="21" t="s">
        <v>72</v>
      </c>
      <c r="I51" s="28" t="s">
        <v>65</v>
      </c>
      <c r="J51" s="275">
        <f t="shared" si="0"/>
        <v>426.67093989000006</v>
      </c>
      <c r="K51" s="6" t="str">
        <f t="shared" si="1"/>
        <v>2016-17</v>
      </c>
    </row>
    <row r="52" spans="1:11" s="128" customFormat="1" x14ac:dyDescent="0.35">
      <c r="A52" s="86" t="s">
        <v>78</v>
      </c>
      <c r="B52" s="87">
        <v>3</v>
      </c>
      <c r="C52" s="93" t="s">
        <v>79</v>
      </c>
      <c r="D52" s="137" t="s">
        <v>132</v>
      </c>
      <c r="E52" s="237">
        <v>1998486</v>
      </c>
      <c r="F52" s="236" t="s">
        <v>70</v>
      </c>
      <c r="G52" s="238">
        <v>0.18242</v>
      </c>
      <c r="H52" s="137" t="s">
        <v>83</v>
      </c>
      <c r="I52" s="138" t="s">
        <v>131</v>
      </c>
      <c r="J52" s="275">
        <f t="shared" si="0"/>
        <v>364.56381611999996</v>
      </c>
      <c r="K52" s="211" t="str">
        <f t="shared" si="1"/>
        <v>2016-17</v>
      </c>
    </row>
    <row r="53" spans="1:11" x14ac:dyDescent="0.35">
      <c r="A53" s="23" t="s">
        <v>78</v>
      </c>
      <c r="B53" s="24">
        <v>3</v>
      </c>
      <c r="C53" s="23" t="s">
        <v>79</v>
      </c>
      <c r="D53" s="23" t="s">
        <v>84</v>
      </c>
      <c r="E53" s="40">
        <v>167865</v>
      </c>
      <c r="F53" s="23" t="s">
        <v>70</v>
      </c>
      <c r="G53" s="41">
        <v>0.11662</v>
      </c>
      <c r="H53" s="23" t="s">
        <v>72</v>
      </c>
      <c r="I53" s="23" t="s">
        <v>65</v>
      </c>
      <c r="J53" s="275">
        <f t="shared" si="0"/>
        <v>19.576416300000002</v>
      </c>
      <c r="K53" s="6" t="str">
        <f t="shared" si="1"/>
        <v>2016-17</v>
      </c>
    </row>
    <row r="54" spans="1:11" x14ac:dyDescent="0.35">
      <c r="A54" s="21" t="s">
        <v>78</v>
      </c>
      <c r="B54" s="30">
        <v>3</v>
      </c>
      <c r="C54" s="29" t="s">
        <v>85</v>
      </c>
      <c r="D54" s="29" t="s">
        <v>136</v>
      </c>
      <c r="E54" s="54">
        <v>42055710.189999998</v>
      </c>
      <c r="F54" s="31" t="s">
        <v>70</v>
      </c>
      <c r="G54" s="68">
        <f>G46</f>
        <v>4.6780000000000002E-2</v>
      </c>
      <c r="H54" s="29" t="s">
        <v>72</v>
      </c>
      <c r="I54" s="31" t="s">
        <v>65</v>
      </c>
      <c r="J54" s="275">
        <f t="shared" si="0"/>
        <v>1967.3661226882</v>
      </c>
      <c r="K54" s="6" t="str">
        <f t="shared" si="1"/>
        <v>2016-17</v>
      </c>
    </row>
    <row r="55" spans="1:11" x14ac:dyDescent="0.35">
      <c r="A55" s="21" t="s">
        <v>78</v>
      </c>
      <c r="B55" s="30">
        <v>3</v>
      </c>
      <c r="C55" s="29" t="s">
        <v>85</v>
      </c>
      <c r="D55" s="29" t="s">
        <v>81</v>
      </c>
      <c r="E55" s="38">
        <v>914937</v>
      </c>
      <c r="F55" s="31" t="s">
        <v>70</v>
      </c>
      <c r="G55" s="6">
        <f>G50</f>
        <v>4.446E-2</v>
      </c>
      <c r="H55" s="29" t="s">
        <v>72</v>
      </c>
      <c r="I55" s="31" t="s">
        <v>65</v>
      </c>
      <c r="J55" s="275">
        <f t="shared" si="0"/>
        <v>40.678099020000005</v>
      </c>
      <c r="K55" s="6" t="str">
        <f t="shared" si="1"/>
        <v>2016-17</v>
      </c>
    </row>
    <row r="56" spans="1:11" x14ac:dyDescent="0.35">
      <c r="A56" s="21" t="s">
        <v>78</v>
      </c>
      <c r="B56" s="30">
        <v>3</v>
      </c>
      <c r="C56" s="29" t="s">
        <v>85</v>
      </c>
      <c r="D56" s="29" t="s">
        <v>82</v>
      </c>
      <c r="E56" s="38">
        <v>34005966</v>
      </c>
      <c r="F56" s="31" t="s">
        <v>70</v>
      </c>
      <c r="G56" s="6">
        <f>G51</f>
        <v>0.12259</v>
      </c>
      <c r="H56" s="29" t="s">
        <v>72</v>
      </c>
      <c r="I56" s="31" t="s">
        <v>65</v>
      </c>
      <c r="J56" s="275">
        <f t="shared" si="0"/>
        <v>4168.7913719400003</v>
      </c>
      <c r="K56" s="6" t="str">
        <f t="shared" si="1"/>
        <v>2016-17</v>
      </c>
    </row>
    <row r="57" spans="1:11" s="128" customFormat="1" x14ac:dyDescent="0.35">
      <c r="A57" s="241" t="s">
        <v>78</v>
      </c>
      <c r="B57" s="243">
        <v>3</v>
      </c>
      <c r="C57" s="242" t="s">
        <v>85</v>
      </c>
      <c r="D57" s="242" t="s">
        <v>132</v>
      </c>
      <c r="E57" s="246">
        <v>7429152</v>
      </c>
      <c r="F57" s="242" t="s">
        <v>70</v>
      </c>
      <c r="G57" s="240">
        <f>G52</f>
        <v>0.18242</v>
      </c>
      <c r="H57" s="242" t="s">
        <v>83</v>
      </c>
      <c r="I57" s="242" t="s">
        <v>131</v>
      </c>
      <c r="J57" s="275">
        <f t="shared" si="0"/>
        <v>1355.22590784</v>
      </c>
      <c r="K57" s="211" t="str">
        <f t="shared" si="1"/>
        <v>2016-17</v>
      </c>
    </row>
    <row r="58" spans="1:11" s="128" customFormat="1" x14ac:dyDescent="0.35">
      <c r="A58" s="86" t="s">
        <v>78</v>
      </c>
      <c r="B58" s="92">
        <v>3</v>
      </c>
      <c r="C58" s="260" t="s">
        <v>134</v>
      </c>
      <c r="D58" s="260" t="s">
        <v>105</v>
      </c>
      <c r="E58" s="280">
        <v>378395</v>
      </c>
      <c r="F58" s="260" t="s">
        <v>70</v>
      </c>
      <c r="G58" s="259">
        <v>2.7799999999999998E-2</v>
      </c>
      <c r="H58" s="86" t="s">
        <v>72</v>
      </c>
      <c r="I58" s="260" t="s">
        <v>139</v>
      </c>
      <c r="J58" s="278">
        <f t="shared" si="0"/>
        <v>10.519380999999999</v>
      </c>
      <c r="K58" s="239" t="str">
        <f t="shared" si="1"/>
        <v>2016-17</v>
      </c>
    </row>
    <row r="59" spans="1:11" s="128" customFormat="1" x14ac:dyDescent="0.35">
      <c r="A59" s="86" t="s">
        <v>78</v>
      </c>
      <c r="B59" s="92">
        <v>3</v>
      </c>
      <c r="C59" s="260" t="s">
        <v>134</v>
      </c>
      <c r="D59" s="260" t="s">
        <v>132</v>
      </c>
      <c r="E59" s="280">
        <v>504529</v>
      </c>
      <c r="F59" s="260" t="s">
        <v>70</v>
      </c>
      <c r="G59" s="132">
        <f>G52</f>
        <v>0.18242</v>
      </c>
      <c r="H59" s="86" t="s">
        <v>72</v>
      </c>
      <c r="I59" s="260" t="s">
        <v>141</v>
      </c>
      <c r="J59" s="278">
        <f t="shared" si="0"/>
        <v>92.036180180000002</v>
      </c>
      <c r="K59" s="239" t="str">
        <f t="shared" si="1"/>
        <v>2016-17</v>
      </c>
    </row>
    <row r="60" spans="1:11" s="128" customFormat="1" x14ac:dyDescent="0.35">
      <c r="A60" s="86" t="s">
        <v>78</v>
      </c>
      <c r="B60" s="92">
        <v>3</v>
      </c>
      <c r="C60" s="260" t="s">
        <v>134</v>
      </c>
      <c r="D60" s="260" t="s">
        <v>135</v>
      </c>
      <c r="E60" s="280">
        <v>681001</v>
      </c>
      <c r="F60" s="260" t="s">
        <v>70</v>
      </c>
      <c r="G60" s="279">
        <f>G42</f>
        <v>0.26744000000000001</v>
      </c>
      <c r="H60" s="86" t="s">
        <v>72</v>
      </c>
      <c r="I60" s="268" t="s">
        <v>152</v>
      </c>
      <c r="J60" s="278">
        <f t="shared" si="0"/>
        <v>182.12690744</v>
      </c>
      <c r="K60" s="239" t="str">
        <f t="shared" si="1"/>
        <v>2016-17</v>
      </c>
    </row>
    <row r="61" spans="1:11" s="128" customFormat="1" x14ac:dyDescent="0.35">
      <c r="A61" s="264" t="s">
        <v>78</v>
      </c>
      <c r="B61" s="89">
        <v>3</v>
      </c>
      <c r="C61" s="264" t="s">
        <v>134</v>
      </c>
      <c r="D61" s="264" t="s">
        <v>136</v>
      </c>
      <c r="E61" s="274">
        <v>1917113</v>
      </c>
      <c r="F61" s="264" t="s">
        <v>70</v>
      </c>
      <c r="G61" s="130">
        <f>G46</f>
        <v>4.6780000000000002E-2</v>
      </c>
      <c r="H61" s="264" t="s">
        <v>72</v>
      </c>
      <c r="I61" s="264" t="s">
        <v>140</v>
      </c>
      <c r="J61" s="80">
        <f t="shared" si="0"/>
        <v>89.682546139999999</v>
      </c>
      <c r="K61" s="239" t="str">
        <f t="shared" si="1"/>
        <v>2016-17</v>
      </c>
    </row>
    <row r="62" spans="1:11" x14ac:dyDescent="0.35">
      <c r="A62" s="21" t="s">
        <v>78</v>
      </c>
      <c r="B62" s="22">
        <v>3</v>
      </c>
      <c r="C62" s="36" t="s">
        <v>86</v>
      </c>
      <c r="D62" s="55" t="s">
        <v>111</v>
      </c>
      <c r="E62" s="38">
        <v>23370991</v>
      </c>
      <c r="F62" s="28" t="s">
        <v>70</v>
      </c>
      <c r="G62" s="6">
        <f>G44</f>
        <v>0.19744999999999999</v>
      </c>
      <c r="H62" s="21" t="s">
        <v>72</v>
      </c>
      <c r="I62" s="268" t="s">
        <v>152</v>
      </c>
      <c r="J62" s="275">
        <f t="shared" si="0"/>
        <v>4614.6021729499998</v>
      </c>
      <c r="K62" s="6" t="str">
        <f t="shared" si="1"/>
        <v>2016-17</v>
      </c>
    </row>
    <row r="63" spans="1:11" x14ac:dyDescent="0.35">
      <c r="A63" s="23" t="s">
        <v>78</v>
      </c>
      <c r="B63" s="24">
        <v>3</v>
      </c>
      <c r="C63" s="37" t="s">
        <v>86</v>
      </c>
      <c r="D63" s="67" t="s">
        <v>74</v>
      </c>
      <c r="E63" s="40">
        <v>6695824</v>
      </c>
      <c r="F63" s="23" t="s">
        <v>70</v>
      </c>
      <c r="G63" s="7">
        <f>G43</f>
        <v>0.16103000000000001</v>
      </c>
      <c r="H63" s="23" t="s">
        <v>72</v>
      </c>
      <c r="I63" s="268" t="s">
        <v>152</v>
      </c>
      <c r="J63" s="275">
        <f t="shared" si="0"/>
        <v>1078.22853872</v>
      </c>
      <c r="K63" s="6" t="str">
        <f t="shared" si="1"/>
        <v>2016-17</v>
      </c>
    </row>
    <row r="64" spans="1:11" x14ac:dyDescent="0.35">
      <c r="A64" s="18" t="s">
        <v>107</v>
      </c>
      <c r="B64" s="33">
        <v>3</v>
      </c>
      <c r="C64" s="31" t="s">
        <v>90</v>
      </c>
      <c r="D64" s="31" t="s">
        <v>90</v>
      </c>
      <c r="I64" s="31" t="s">
        <v>106</v>
      </c>
      <c r="J64" s="170">
        <v>9482</v>
      </c>
      <c r="K64" s="6" t="str">
        <f t="shared" si="1"/>
        <v>2016-17</v>
      </c>
    </row>
    <row r="65" spans="1:11" x14ac:dyDescent="0.35">
      <c r="A65" s="18" t="s">
        <v>107</v>
      </c>
      <c r="B65" s="26">
        <v>3</v>
      </c>
      <c r="C65" s="25" t="s">
        <v>91</v>
      </c>
      <c r="D65" s="25" t="s">
        <v>91</v>
      </c>
      <c r="E65" s="52"/>
      <c r="F65" s="52"/>
      <c r="G65" s="52"/>
      <c r="H65" s="52"/>
      <c r="I65" s="25" t="s">
        <v>106</v>
      </c>
      <c r="J65" s="171">
        <v>1901</v>
      </c>
      <c r="K65" s="6" t="str">
        <f t="shared" si="1"/>
        <v>2016-17</v>
      </c>
    </row>
    <row r="66" spans="1:11" x14ac:dyDescent="0.35">
      <c r="A66" s="61" t="s">
        <v>89</v>
      </c>
      <c r="B66" s="35">
        <v>0</v>
      </c>
      <c r="C66" s="34" t="s">
        <v>89</v>
      </c>
      <c r="D66" s="34" t="s">
        <v>89</v>
      </c>
      <c r="E66" s="61"/>
      <c r="F66" s="61"/>
      <c r="G66" s="61"/>
      <c r="H66" s="61"/>
      <c r="I66" s="25" t="s">
        <v>106</v>
      </c>
      <c r="J66" s="277">
        <v>3075</v>
      </c>
      <c r="K66" s="6" t="str">
        <f t="shared" si="1"/>
        <v>2016-17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K66"/>
  <sheetViews>
    <sheetView zoomScale="80" zoomScaleNormal="80" workbookViewId="0">
      <pane ySplit="1" topLeftCell="A2" activePane="bottomLeft" state="frozen"/>
      <selection pane="bottomLeft" activeCell="I62" sqref="I62:I63"/>
    </sheetView>
  </sheetViews>
  <sheetFormatPr defaultColWidth="9.1796875" defaultRowHeight="14.5" x14ac:dyDescent="0.35"/>
  <cols>
    <col min="1" max="1" width="21.7265625" style="18" customWidth="1"/>
    <col min="2" max="2" width="11.7265625" style="18" customWidth="1"/>
    <col min="3" max="3" width="44.1796875" style="18" customWidth="1"/>
    <col min="4" max="4" width="25.7265625" style="18" customWidth="1"/>
    <col min="5" max="5" width="16.81640625" style="18" customWidth="1"/>
    <col min="6" max="6" width="10.81640625" style="18" customWidth="1"/>
    <col min="7" max="7" width="12.26953125" style="18" customWidth="1"/>
    <col min="8" max="8" width="12" style="18" customWidth="1"/>
    <col min="9" max="9" width="14.7265625" style="18" customWidth="1"/>
    <col min="10" max="10" width="15.81640625" style="18" customWidth="1"/>
    <col min="11" max="16384" width="9.1796875" style="18"/>
  </cols>
  <sheetData>
    <row r="1" spans="1:11" ht="15" thickBot="1" x14ac:dyDescent="0.4">
      <c r="A1" s="19" t="s">
        <v>0</v>
      </c>
      <c r="B1" s="20" t="s">
        <v>1</v>
      </c>
      <c r="C1" s="19" t="s">
        <v>2</v>
      </c>
      <c r="D1" s="19" t="s">
        <v>3</v>
      </c>
      <c r="E1" s="62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50" t="s">
        <v>9</v>
      </c>
      <c r="K1" s="15" t="s">
        <v>87</v>
      </c>
    </row>
    <row r="2" spans="1:11" x14ac:dyDescent="0.35">
      <c r="A2" s="21" t="s">
        <v>10</v>
      </c>
      <c r="B2" s="22">
        <v>1</v>
      </c>
      <c r="C2" s="21" t="s">
        <v>11</v>
      </c>
      <c r="D2" s="21" t="s">
        <v>12</v>
      </c>
      <c r="E2" s="38">
        <v>23157681</v>
      </c>
      <c r="F2" s="21" t="s">
        <v>13</v>
      </c>
      <c r="G2" s="39">
        <v>0.184</v>
      </c>
      <c r="H2" s="21" t="s">
        <v>14</v>
      </c>
      <c r="I2" s="21" t="s">
        <v>15</v>
      </c>
      <c r="J2" s="11">
        <f>(E2*G2)/1000</f>
        <v>4261.0133039999992</v>
      </c>
      <c r="K2" s="39" t="s">
        <v>115</v>
      </c>
    </row>
    <row r="3" spans="1:11" x14ac:dyDescent="0.35">
      <c r="A3" s="23" t="s">
        <v>10</v>
      </c>
      <c r="B3" s="24">
        <v>1</v>
      </c>
      <c r="C3" s="23" t="s">
        <v>11</v>
      </c>
      <c r="D3" s="23" t="s">
        <v>16</v>
      </c>
      <c r="E3" s="40">
        <v>1630450</v>
      </c>
      <c r="F3" s="23" t="s">
        <v>13</v>
      </c>
      <c r="G3" s="7">
        <f>$G$2</f>
        <v>0.184</v>
      </c>
      <c r="H3" s="23" t="s">
        <v>14</v>
      </c>
      <c r="I3" s="23" t="s">
        <v>15</v>
      </c>
      <c r="J3" s="275">
        <f t="shared" ref="J3:J63" si="0">(E3*G3)/1000</f>
        <v>300.00279999999998</v>
      </c>
      <c r="K3" s="6" t="str">
        <f>$K$2</f>
        <v>2015-16</v>
      </c>
    </row>
    <row r="4" spans="1:11" x14ac:dyDescent="0.35">
      <c r="A4" s="29" t="s">
        <v>10</v>
      </c>
      <c r="B4" s="30">
        <v>1</v>
      </c>
      <c r="C4" s="29" t="s">
        <v>17</v>
      </c>
      <c r="D4" s="29" t="s">
        <v>18</v>
      </c>
      <c r="E4" s="1"/>
      <c r="F4" s="29" t="s">
        <v>19</v>
      </c>
      <c r="G4" s="29">
        <v>1430</v>
      </c>
      <c r="H4" s="29" t="s">
        <v>20</v>
      </c>
      <c r="I4" s="29" t="s">
        <v>21</v>
      </c>
      <c r="J4" s="275">
        <f t="shared" si="0"/>
        <v>0</v>
      </c>
      <c r="K4" s="6" t="str">
        <f t="shared" ref="K4:K66" si="1">$K$2</f>
        <v>2015-16</v>
      </c>
    </row>
    <row r="5" spans="1:11" x14ac:dyDescent="0.35">
      <c r="A5" s="29" t="s">
        <v>10</v>
      </c>
      <c r="B5" s="30">
        <v>1</v>
      </c>
      <c r="C5" s="29" t="s">
        <v>17</v>
      </c>
      <c r="D5" s="29" t="s">
        <v>22</v>
      </c>
      <c r="E5" s="3"/>
      <c r="F5" s="29" t="s">
        <v>19</v>
      </c>
      <c r="G5" s="12">
        <v>2088</v>
      </c>
      <c r="H5" s="29" t="s">
        <v>20</v>
      </c>
      <c r="I5" s="29" t="s">
        <v>21</v>
      </c>
      <c r="J5" s="275">
        <f t="shared" si="0"/>
        <v>0</v>
      </c>
      <c r="K5" s="6" t="str">
        <f t="shared" si="1"/>
        <v>2015-16</v>
      </c>
    </row>
    <row r="6" spans="1:11" x14ac:dyDescent="0.35">
      <c r="A6" s="29" t="s">
        <v>10</v>
      </c>
      <c r="B6" s="30">
        <v>1</v>
      </c>
      <c r="C6" s="29" t="s">
        <v>17</v>
      </c>
      <c r="D6" s="29" t="s">
        <v>23</v>
      </c>
      <c r="E6" s="3"/>
      <c r="F6" s="29" t="s">
        <v>19</v>
      </c>
      <c r="G6" s="12">
        <v>3922</v>
      </c>
      <c r="H6" s="29" t="s">
        <v>20</v>
      </c>
      <c r="I6" s="29" t="s">
        <v>21</v>
      </c>
      <c r="J6" s="275">
        <f t="shared" si="0"/>
        <v>0</v>
      </c>
      <c r="K6" s="6" t="str">
        <f t="shared" si="1"/>
        <v>2015-16</v>
      </c>
    </row>
    <row r="7" spans="1:11" x14ac:dyDescent="0.35">
      <c r="A7" s="29" t="s">
        <v>10</v>
      </c>
      <c r="B7" s="30">
        <v>1</v>
      </c>
      <c r="C7" s="29" t="s">
        <v>17</v>
      </c>
      <c r="D7" s="29" t="s">
        <v>24</v>
      </c>
      <c r="E7" s="42">
        <v>125</v>
      </c>
      <c r="F7" s="29" t="s">
        <v>19</v>
      </c>
      <c r="G7" s="12">
        <v>1774</v>
      </c>
      <c r="H7" s="29" t="s">
        <v>20</v>
      </c>
      <c r="I7" s="29" t="s">
        <v>21</v>
      </c>
      <c r="J7" s="275">
        <f t="shared" si="0"/>
        <v>221.75</v>
      </c>
      <c r="K7" s="6" t="str">
        <f t="shared" si="1"/>
        <v>2015-16</v>
      </c>
    </row>
    <row r="8" spans="1:11" x14ac:dyDescent="0.35">
      <c r="A8" s="29" t="s">
        <v>10</v>
      </c>
      <c r="B8" s="30">
        <v>1</v>
      </c>
      <c r="C8" s="29" t="s">
        <v>17</v>
      </c>
      <c r="D8" s="29" t="s">
        <v>25</v>
      </c>
      <c r="E8" s="3"/>
      <c r="F8" s="29" t="s">
        <v>19</v>
      </c>
      <c r="G8" s="29">
        <v>1810</v>
      </c>
      <c r="H8" s="29" t="s">
        <v>20</v>
      </c>
      <c r="I8" s="29" t="s">
        <v>21</v>
      </c>
      <c r="J8" s="275">
        <f t="shared" si="0"/>
        <v>0</v>
      </c>
      <c r="K8" s="6" t="str">
        <f t="shared" si="1"/>
        <v>2015-16</v>
      </c>
    </row>
    <row r="9" spans="1:11" x14ac:dyDescent="0.35">
      <c r="A9" s="25" t="s">
        <v>10</v>
      </c>
      <c r="B9" s="26">
        <v>1</v>
      </c>
      <c r="C9" s="25" t="s">
        <v>17</v>
      </c>
      <c r="D9" s="25" t="s">
        <v>26</v>
      </c>
      <c r="E9" s="43">
        <v>1.1000000000000001</v>
      </c>
      <c r="F9" s="25" t="s">
        <v>19</v>
      </c>
      <c r="G9" s="25">
        <v>2729</v>
      </c>
      <c r="H9" s="25" t="s">
        <v>20</v>
      </c>
      <c r="I9" s="25" t="s">
        <v>27</v>
      </c>
      <c r="J9" s="275">
        <f t="shared" si="0"/>
        <v>3.0019</v>
      </c>
      <c r="K9" s="6" t="str">
        <f t="shared" si="1"/>
        <v>2015-16</v>
      </c>
    </row>
    <row r="10" spans="1:11" x14ac:dyDescent="0.35">
      <c r="A10" s="21" t="s">
        <v>28</v>
      </c>
      <c r="B10" s="27">
        <v>1</v>
      </c>
      <c r="C10" s="28" t="s">
        <v>29</v>
      </c>
      <c r="D10" s="28" t="s">
        <v>30</v>
      </c>
      <c r="E10" s="2"/>
      <c r="F10" s="28" t="s">
        <v>31</v>
      </c>
      <c r="G10" s="60"/>
      <c r="H10" s="28" t="s">
        <v>32</v>
      </c>
      <c r="I10" s="28" t="s">
        <v>33</v>
      </c>
      <c r="J10" s="275">
        <f t="shared" si="0"/>
        <v>0</v>
      </c>
      <c r="K10" s="6" t="str">
        <f t="shared" si="1"/>
        <v>2015-16</v>
      </c>
    </row>
    <row r="11" spans="1:11" x14ac:dyDescent="0.35">
      <c r="A11" s="23" t="s">
        <v>28</v>
      </c>
      <c r="B11" s="24">
        <v>1</v>
      </c>
      <c r="C11" s="23" t="s">
        <v>29</v>
      </c>
      <c r="D11" s="23" t="s">
        <v>34</v>
      </c>
      <c r="E11" s="40">
        <v>3194</v>
      </c>
      <c r="F11" s="23" t="s">
        <v>31</v>
      </c>
      <c r="G11" s="41">
        <v>2.6116299999999999</v>
      </c>
      <c r="H11" s="23" t="s">
        <v>32</v>
      </c>
      <c r="I11" s="23" t="s">
        <v>33</v>
      </c>
      <c r="J11" s="275">
        <f t="shared" si="0"/>
        <v>8.3415462199999997</v>
      </c>
      <c r="K11" s="6" t="str">
        <f t="shared" si="1"/>
        <v>2015-16</v>
      </c>
    </row>
    <row r="12" spans="1:11" x14ac:dyDescent="0.35">
      <c r="A12" s="29" t="s">
        <v>35</v>
      </c>
      <c r="B12" s="33">
        <v>2</v>
      </c>
      <c r="C12" s="31" t="s">
        <v>36</v>
      </c>
      <c r="D12" s="29" t="s">
        <v>93</v>
      </c>
      <c r="E12" s="38">
        <v>6081532</v>
      </c>
      <c r="F12" s="31" t="s">
        <v>13</v>
      </c>
      <c r="G12" s="53">
        <v>0.41205000000000003</v>
      </c>
      <c r="H12" s="31" t="s">
        <v>14</v>
      </c>
      <c r="I12" s="31" t="s">
        <v>37</v>
      </c>
      <c r="J12" s="275">
        <f t="shared" si="0"/>
        <v>2505.8952606000003</v>
      </c>
      <c r="K12" s="6" t="str">
        <f t="shared" si="1"/>
        <v>2015-16</v>
      </c>
    </row>
    <row r="13" spans="1:11" x14ac:dyDescent="0.35">
      <c r="A13" s="29" t="s">
        <v>35</v>
      </c>
      <c r="B13" s="33">
        <v>2</v>
      </c>
      <c r="C13" s="31" t="s">
        <v>36</v>
      </c>
      <c r="D13" s="29" t="s">
        <v>94</v>
      </c>
      <c r="E13" s="38">
        <v>584407</v>
      </c>
      <c r="F13" s="31" t="s">
        <v>13</v>
      </c>
      <c r="G13" s="9">
        <f>$G$12</f>
        <v>0.41205000000000003</v>
      </c>
      <c r="H13" s="31" t="s">
        <v>14</v>
      </c>
      <c r="I13" s="31" t="s">
        <v>37</v>
      </c>
      <c r="J13" s="275">
        <f t="shared" si="0"/>
        <v>240.80490435000002</v>
      </c>
      <c r="K13" s="6" t="str">
        <f t="shared" si="1"/>
        <v>2015-16</v>
      </c>
    </row>
    <row r="14" spans="1:11" x14ac:dyDescent="0.35">
      <c r="A14" s="25" t="s">
        <v>35</v>
      </c>
      <c r="B14" s="26">
        <v>2</v>
      </c>
      <c r="C14" s="25" t="s">
        <v>36</v>
      </c>
      <c r="D14" s="25" t="s">
        <v>95</v>
      </c>
      <c r="E14" s="40">
        <v>377733</v>
      </c>
      <c r="F14" s="25" t="s">
        <v>13</v>
      </c>
      <c r="G14" s="8">
        <f>$G$12</f>
        <v>0.41205000000000003</v>
      </c>
      <c r="H14" s="25" t="s">
        <v>14</v>
      </c>
      <c r="I14" s="25" t="s">
        <v>37</v>
      </c>
      <c r="J14" s="275">
        <f t="shared" si="0"/>
        <v>155.64488265000003</v>
      </c>
      <c r="K14" s="6" t="str">
        <f t="shared" si="1"/>
        <v>2015-16</v>
      </c>
    </row>
    <row r="15" spans="1:11" x14ac:dyDescent="0.35">
      <c r="A15" s="21" t="s">
        <v>38</v>
      </c>
      <c r="B15" s="22">
        <v>3</v>
      </c>
      <c r="C15" s="28" t="s">
        <v>39</v>
      </c>
      <c r="D15" s="32" t="s">
        <v>96</v>
      </c>
      <c r="E15" s="38">
        <v>47604</v>
      </c>
      <c r="F15" s="28" t="s">
        <v>40</v>
      </c>
      <c r="G15" s="44">
        <v>0.34399999999999997</v>
      </c>
      <c r="H15" s="28" t="s">
        <v>41</v>
      </c>
      <c r="I15" s="28" t="s">
        <v>42</v>
      </c>
      <c r="J15" s="275">
        <f t="shared" si="0"/>
        <v>16.375775999999998</v>
      </c>
      <c r="K15" s="6" t="str">
        <f t="shared" si="1"/>
        <v>2015-16</v>
      </c>
    </row>
    <row r="16" spans="1:11" x14ac:dyDescent="0.35">
      <c r="A16" s="34" t="s">
        <v>43</v>
      </c>
      <c r="B16" s="35">
        <v>3</v>
      </c>
      <c r="C16" s="34" t="s">
        <v>44</v>
      </c>
      <c r="D16" s="32" t="s">
        <v>96</v>
      </c>
      <c r="E16" s="13">
        <f>SUM(E12:E14)</f>
        <v>7043672</v>
      </c>
      <c r="F16" s="34" t="s">
        <v>13</v>
      </c>
      <c r="G16" s="45">
        <v>3.7269999999999998E-2</v>
      </c>
      <c r="H16" s="34" t="s">
        <v>14</v>
      </c>
      <c r="I16" s="34" t="s">
        <v>45</v>
      </c>
      <c r="J16" s="275">
        <f t="shared" si="0"/>
        <v>262.51765544</v>
      </c>
      <c r="K16" s="6" t="str">
        <f t="shared" si="1"/>
        <v>2015-16</v>
      </c>
    </row>
    <row r="17" spans="1:11" x14ac:dyDescent="0.35">
      <c r="A17" s="21" t="s">
        <v>46</v>
      </c>
      <c r="B17" s="22">
        <v>3</v>
      </c>
      <c r="C17" s="36" t="s">
        <v>99</v>
      </c>
      <c r="D17" s="28" t="s">
        <v>98</v>
      </c>
      <c r="E17" s="57">
        <v>11.39</v>
      </c>
      <c r="F17" s="28" t="s">
        <v>47</v>
      </c>
      <c r="G17" s="47">
        <v>199</v>
      </c>
      <c r="H17" s="28" t="s">
        <v>48</v>
      </c>
      <c r="I17" s="28" t="s">
        <v>49</v>
      </c>
      <c r="J17" s="275">
        <f t="shared" si="0"/>
        <v>2.26661</v>
      </c>
      <c r="K17" s="6" t="str">
        <f t="shared" si="1"/>
        <v>2015-16</v>
      </c>
    </row>
    <row r="18" spans="1:11" x14ac:dyDescent="0.35">
      <c r="A18" s="21" t="s">
        <v>46</v>
      </c>
      <c r="B18" s="22">
        <v>3</v>
      </c>
      <c r="C18" s="36" t="s">
        <v>99</v>
      </c>
      <c r="D18" s="28" t="s">
        <v>103</v>
      </c>
      <c r="E18" s="72"/>
      <c r="F18" s="28" t="s">
        <v>47</v>
      </c>
      <c r="G18" s="73">
        <v>21</v>
      </c>
      <c r="H18" s="28" t="s">
        <v>48</v>
      </c>
      <c r="I18" s="28" t="s">
        <v>49</v>
      </c>
      <c r="J18" s="275">
        <f t="shared" si="0"/>
        <v>0</v>
      </c>
      <c r="K18" s="6" t="str">
        <f t="shared" si="1"/>
        <v>2015-16</v>
      </c>
    </row>
    <row r="19" spans="1:11" x14ac:dyDescent="0.35">
      <c r="A19" s="21" t="s">
        <v>46</v>
      </c>
      <c r="B19" s="22">
        <v>3</v>
      </c>
      <c r="C19" s="36" t="s">
        <v>99</v>
      </c>
      <c r="D19" s="28" t="s">
        <v>108</v>
      </c>
      <c r="E19" s="72"/>
      <c r="F19" s="28" t="s">
        <v>47</v>
      </c>
      <c r="G19" s="73">
        <v>21</v>
      </c>
      <c r="H19" s="28" t="s">
        <v>48</v>
      </c>
      <c r="I19" s="28" t="s">
        <v>49</v>
      </c>
      <c r="J19" s="275">
        <f t="shared" si="0"/>
        <v>0</v>
      </c>
      <c r="K19" s="6" t="str">
        <f t="shared" si="1"/>
        <v>2015-16</v>
      </c>
    </row>
    <row r="20" spans="1:11" x14ac:dyDescent="0.35">
      <c r="A20" s="21" t="s">
        <v>46</v>
      </c>
      <c r="B20" s="22">
        <v>3</v>
      </c>
      <c r="C20" s="36" t="s">
        <v>100</v>
      </c>
      <c r="D20" s="28" t="s">
        <v>97</v>
      </c>
      <c r="E20" s="72"/>
      <c r="F20" s="28" t="s">
        <v>47</v>
      </c>
      <c r="G20" s="74">
        <f>G17</f>
        <v>199</v>
      </c>
      <c r="H20" s="28" t="s">
        <v>48</v>
      </c>
      <c r="I20" s="28" t="s">
        <v>49</v>
      </c>
      <c r="J20" s="275">
        <f t="shared" si="0"/>
        <v>0</v>
      </c>
      <c r="K20" s="6" t="str">
        <f t="shared" si="1"/>
        <v>2015-16</v>
      </c>
    </row>
    <row r="21" spans="1:11" x14ac:dyDescent="0.35">
      <c r="A21" s="21" t="s">
        <v>46</v>
      </c>
      <c r="B21" s="22">
        <v>3</v>
      </c>
      <c r="C21" s="36" t="s">
        <v>100</v>
      </c>
      <c r="D21" s="21" t="s">
        <v>109</v>
      </c>
      <c r="E21" s="46">
        <v>128.43</v>
      </c>
      <c r="F21" s="28" t="s">
        <v>47</v>
      </c>
      <c r="G21" s="69">
        <f>G19</f>
        <v>21</v>
      </c>
      <c r="H21" s="28" t="s">
        <v>48</v>
      </c>
      <c r="I21" s="28" t="s">
        <v>49</v>
      </c>
      <c r="J21" s="275">
        <f t="shared" si="0"/>
        <v>2.6970300000000003</v>
      </c>
      <c r="K21" s="6" t="str">
        <f t="shared" si="1"/>
        <v>2015-16</v>
      </c>
    </row>
    <row r="22" spans="1:11" x14ac:dyDescent="0.35">
      <c r="A22" s="21" t="s">
        <v>46</v>
      </c>
      <c r="B22" s="22">
        <v>3</v>
      </c>
      <c r="C22" s="36" t="s">
        <v>100</v>
      </c>
      <c r="D22" s="21" t="s">
        <v>110</v>
      </c>
      <c r="E22" s="57">
        <v>167.43</v>
      </c>
      <c r="F22" s="28" t="s">
        <v>47</v>
      </c>
      <c r="G22" s="70">
        <f>G18</f>
        <v>21</v>
      </c>
      <c r="H22" s="28" t="s">
        <v>48</v>
      </c>
      <c r="I22" s="28" t="s">
        <v>49</v>
      </c>
      <c r="J22" s="275">
        <f t="shared" si="0"/>
        <v>3.5160300000000002</v>
      </c>
      <c r="K22" s="6" t="str">
        <f t="shared" si="1"/>
        <v>2015-16</v>
      </c>
    </row>
    <row r="23" spans="1:11" x14ac:dyDescent="0.35">
      <c r="A23" s="21" t="s">
        <v>46</v>
      </c>
      <c r="B23" s="22">
        <v>3</v>
      </c>
      <c r="C23" s="36" t="s">
        <v>100</v>
      </c>
      <c r="D23" s="21" t="s">
        <v>50</v>
      </c>
      <c r="E23" s="57">
        <v>21.52</v>
      </c>
      <c r="F23" s="28" t="s">
        <v>47</v>
      </c>
      <c r="G23" s="47">
        <v>21</v>
      </c>
      <c r="H23" s="28" t="s">
        <v>48</v>
      </c>
      <c r="I23" s="28" t="s">
        <v>49</v>
      </c>
      <c r="J23" s="275">
        <f t="shared" si="0"/>
        <v>0.45191999999999999</v>
      </c>
      <c r="K23" s="6" t="str">
        <f t="shared" si="1"/>
        <v>2015-16</v>
      </c>
    </row>
    <row r="24" spans="1:11" x14ac:dyDescent="0.35">
      <c r="A24" s="21" t="s">
        <v>46</v>
      </c>
      <c r="B24" s="22">
        <v>3</v>
      </c>
      <c r="C24" s="36" t="s">
        <v>100</v>
      </c>
      <c r="D24" s="21" t="s">
        <v>51</v>
      </c>
      <c r="E24" s="46">
        <v>1.52</v>
      </c>
      <c r="F24" s="28" t="s">
        <v>47</v>
      </c>
      <c r="G24" s="47">
        <v>21</v>
      </c>
      <c r="H24" s="28" t="s">
        <v>48</v>
      </c>
      <c r="I24" s="28" t="s">
        <v>52</v>
      </c>
      <c r="J24" s="275">
        <f t="shared" si="0"/>
        <v>3.1920000000000004E-2</v>
      </c>
      <c r="K24" s="6" t="str">
        <f t="shared" si="1"/>
        <v>2015-16</v>
      </c>
    </row>
    <row r="25" spans="1:11" x14ac:dyDescent="0.35">
      <c r="A25" s="21" t="s">
        <v>46</v>
      </c>
      <c r="B25" s="22">
        <v>3</v>
      </c>
      <c r="C25" s="36" t="s">
        <v>100</v>
      </c>
      <c r="D25" s="21" t="s">
        <v>53</v>
      </c>
      <c r="E25" s="46">
        <v>0.95</v>
      </c>
      <c r="F25" s="28" t="s">
        <v>47</v>
      </c>
      <c r="G25" s="47">
        <v>21</v>
      </c>
      <c r="H25" s="28" t="s">
        <v>48</v>
      </c>
      <c r="I25" s="28" t="s">
        <v>54</v>
      </c>
      <c r="J25" s="275">
        <f t="shared" si="0"/>
        <v>1.9949999999999999E-2</v>
      </c>
      <c r="K25" s="6" t="str">
        <f t="shared" si="1"/>
        <v>2015-16</v>
      </c>
    </row>
    <row r="26" spans="1:11" x14ac:dyDescent="0.35">
      <c r="A26" s="21" t="s">
        <v>46</v>
      </c>
      <c r="B26" s="22">
        <v>3</v>
      </c>
      <c r="C26" s="36" t="s">
        <v>100</v>
      </c>
      <c r="D26" s="59" t="s">
        <v>55</v>
      </c>
      <c r="E26" s="1"/>
      <c r="F26" s="28" t="s">
        <v>47</v>
      </c>
      <c r="G26" s="63">
        <v>0</v>
      </c>
      <c r="H26" s="28" t="s">
        <v>48</v>
      </c>
      <c r="I26" s="28" t="s">
        <v>54</v>
      </c>
      <c r="J26" s="275">
        <f t="shared" si="0"/>
        <v>0</v>
      </c>
      <c r="K26" s="6" t="str">
        <f t="shared" si="1"/>
        <v>2015-16</v>
      </c>
    </row>
    <row r="27" spans="1:11" x14ac:dyDescent="0.35">
      <c r="A27" s="21" t="s">
        <v>46</v>
      </c>
      <c r="B27" s="22">
        <v>3</v>
      </c>
      <c r="C27" s="36" t="s">
        <v>100</v>
      </c>
      <c r="D27" s="59" t="s">
        <v>88</v>
      </c>
      <c r="E27" s="1"/>
      <c r="F27" s="28" t="s">
        <v>47</v>
      </c>
      <c r="G27" s="63">
        <v>0</v>
      </c>
      <c r="H27" s="28" t="s">
        <v>48</v>
      </c>
      <c r="I27" s="28" t="s">
        <v>54</v>
      </c>
      <c r="J27" s="275">
        <f t="shared" si="0"/>
        <v>0</v>
      </c>
      <c r="K27" s="6" t="str">
        <f t="shared" si="1"/>
        <v>2015-16</v>
      </c>
    </row>
    <row r="28" spans="1:11" x14ac:dyDescent="0.35">
      <c r="A28" s="23" t="s">
        <v>46</v>
      </c>
      <c r="B28" s="24">
        <v>3</v>
      </c>
      <c r="C28" s="37" t="s">
        <v>100</v>
      </c>
      <c r="D28" s="23" t="s">
        <v>92</v>
      </c>
      <c r="E28" s="48">
        <f>1.46+6.71</f>
        <v>8.17</v>
      </c>
      <c r="F28" s="23" t="s">
        <v>47</v>
      </c>
      <c r="G28" s="75">
        <v>21</v>
      </c>
      <c r="H28" s="23" t="s">
        <v>48</v>
      </c>
      <c r="I28" s="23" t="s">
        <v>56</v>
      </c>
      <c r="J28" s="275">
        <f t="shared" si="0"/>
        <v>0.17157</v>
      </c>
      <c r="K28" s="6" t="str">
        <f t="shared" si="1"/>
        <v>2015-16</v>
      </c>
    </row>
    <row r="29" spans="1:11" x14ac:dyDescent="0.35">
      <c r="A29" s="21" t="s">
        <v>46</v>
      </c>
      <c r="B29" s="22">
        <v>3</v>
      </c>
      <c r="C29" s="36" t="s">
        <v>125</v>
      </c>
      <c r="D29" s="21" t="s">
        <v>98</v>
      </c>
      <c r="E29" s="46">
        <v>126.08</v>
      </c>
      <c r="F29" s="28" t="s">
        <v>47</v>
      </c>
      <c r="G29" s="63">
        <v>421</v>
      </c>
      <c r="H29" s="28" t="s">
        <v>48</v>
      </c>
      <c r="I29" s="28" t="s">
        <v>49</v>
      </c>
      <c r="J29" s="275">
        <f t="shared" si="0"/>
        <v>53.079680000000003</v>
      </c>
      <c r="K29" s="6" t="str">
        <f t="shared" si="1"/>
        <v>2015-16</v>
      </c>
    </row>
    <row r="30" spans="1:11" x14ac:dyDescent="0.35">
      <c r="A30" s="21" t="s">
        <v>46</v>
      </c>
      <c r="B30" s="22">
        <v>3</v>
      </c>
      <c r="C30" s="36" t="s">
        <v>126</v>
      </c>
      <c r="D30" s="28" t="s">
        <v>108</v>
      </c>
      <c r="E30" s="1"/>
      <c r="F30" s="28" t="s">
        <v>47</v>
      </c>
      <c r="G30" s="69">
        <f>G19</f>
        <v>21</v>
      </c>
      <c r="H30" s="28" t="s">
        <v>48</v>
      </c>
      <c r="I30" s="28" t="s">
        <v>49</v>
      </c>
      <c r="J30" s="275">
        <f t="shared" si="0"/>
        <v>0</v>
      </c>
      <c r="K30" s="6" t="str">
        <f t="shared" si="1"/>
        <v>2015-16</v>
      </c>
    </row>
    <row r="31" spans="1:11" x14ac:dyDescent="0.35">
      <c r="A31" s="21" t="s">
        <v>46</v>
      </c>
      <c r="B31" s="22">
        <v>3</v>
      </c>
      <c r="C31" s="36" t="s">
        <v>126</v>
      </c>
      <c r="D31" s="21" t="s">
        <v>102</v>
      </c>
      <c r="E31" s="1"/>
      <c r="F31" s="28" t="s">
        <v>47</v>
      </c>
      <c r="G31" s="5">
        <f>G23</f>
        <v>21</v>
      </c>
      <c r="H31" s="28" t="s">
        <v>48</v>
      </c>
      <c r="I31" s="28" t="s">
        <v>49</v>
      </c>
      <c r="J31" s="275">
        <f t="shared" si="0"/>
        <v>0</v>
      </c>
      <c r="K31" s="6" t="str">
        <f t="shared" si="1"/>
        <v>2015-16</v>
      </c>
    </row>
    <row r="32" spans="1:11" x14ac:dyDescent="0.35">
      <c r="A32" s="23" t="s">
        <v>46</v>
      </c>
      <c r="B32" s="24">
        <v>3</v>
      </c>
      <c r="C32" s="37" t="s">
        <v>126</v>
      </c>
      <c r="D32" s="23" t="s">
        <v>103</v>
      </c>
      <c r="E32" s="48">
        <v>2</v>
      </c>
      <c r="F32" s="23" t="s">
        <v>47</v>
      </c>
      <c r="G32" s="16">
        <f>$G$18</f>
        <v>21</v>
      </c>
      <c r="H32" s="23" t="s">
        <v>48</v>
      </c>
      <c r="I32" s="23" t="s">
        <v>49</v>
      </c>
      <c r="J32" s="275">
        <f t="shared" si="0"/>
        <v>4.2000000000000003E-2</v>
      </c>
      <c r="K32" s="6" t="str">
        <f t="shared" si="1"/>
        <v>2015-16</v>
      </c>
    </row>
    <row r="33" spans="1:11" x14ac:dyDescent="0.35">
      <c r="A33" s="21" t="s">
        <v>46</v>
      </c>
      <c r="B33" s="30">
        <v>3</v>
      </c>
      <c r="C33" s="29" t="s">
        <v>101</v>
      </c>
      <c r="D33" s="29" t="s">
        <v>57</v>
      </c>
      <c r="E33" s="1"/>
      <c r="F33" s="31" t="s">
        <v>47</v>
      </c>
      <c r="G33" s="64"/>
      <c r="H33" s="31" t="s">
        <v>48</v>
      </c>
      <c r="I33" s="31" t="s">
        <v>58</v>
      </c>
      <c r="J33" s="275">
        <f t="shared" si="0"/>
        <v>0</v>
      </c>
      <c r="K33" s="6" t="str">
        <f t="shared" si="1"/>
        <v>2015-16</v>
      </c>
    </row>
    <row r="34" spans="1:11" x14ac:dyDescent="0.35">
      <c r="A34" s="23" t="s">
        <v>46</v>
      </c>
      <c r="B34" s="24">
        <v>3</v>
      </c>
      <c r="C34" s="23" t="s">
        <v>59</v>
      </c>
      <c r="D34" s="23" t="s">
        <v>104</v>
      </c>
      <c r="E34" s="14">
        <f>E15*0.95</f>
        <v>45223.799999999996</v>
      </c>
      <c r="F34" s="23" t="s">
        <v>40</v>
      </c>
      <c r="G34" s="49">
        <v>0.70799999999999996</v>
      </c>
      <c r="H34" s="23" t="s">
        <v>41</v>
      </c>
      <c r="I34" s="23" t="s">
        <v>60</v>
      </c>
      <c r="J34" s="275">
        <f t="shared" si="0"/>
        <v>32.018450399999992</v>
      </c>
      <c r="K34" s="6" t="str">
        <f t="shared" si="1"/>
        <v>2015-16</v>
      </c>
    </row>
    <row r="35" spans="1:11" s="128" customFormat="1" x14ac:dyDescent="0.35">
      <c r="A35" s="206" t="s">
        <v>61</v>
      </c>
      <c r="B35" s="95">
        <v>3</v>
      </c>
      <c r="C35" s="138" t="s">
        <v>62</v>
      </c>
      <c r="D35" s="137" t="s">
        <v>130</v>
      </c>
      <c r="E35" s="208">
        <v>77012.399999999994</v>
      </c>
      <c r="F35" s="207" t="s">
        <v>63</v>
      </c>
      <c r="G35" s="209">
        <v>0.30087999999999998</v>
      </c>
      <c r="H35" s="137" t="s">
        <v>64</v>
      </c>
      <c r="I35" s="138" t="s">
        <v>131</v>
      </c>
      <c r="J35" s="275">
        <f t="shared" si="0"/>
        <v>23.171490911999996</v>
      </c>
      <c r="K35" s="199" t="s">
        <v>115</v>
      </c>
    </row>
    <row r="36" spans="1:11" s="128" customFormat="1" x14ac:dyDescent="0.35">
      <c r="A36" s="137" t="s">
        <v>61</v>
      </c>
      <c r="B36" s="95">
        <v>3</v>
      </c>
      <c r="C36" s="138" t="s">
        <v>62</v>
      </c>
      <c r="D36" s="137" t="s">
        <v>129</v>
      </c>
      <c r="E36" s="205"/>
      <c r="F36" s="207" t="s">
        <v>63</v>
      </c>
      <c r="G36" s="210"/>
      <c r="H36" s="137" t="s">
        <v>64</v>
      </c>
      <c r="I36" s="138" t="s">
        <v>128</v>
      </c>
      <c r="J36" s="275">
        <f t="shared" si="0"/>
        <v>0</v>
      </c>
      <c r="K36" s="129" t="str">
        <f t="shared" si="1"/>
        <v>2015-16</v>
      </c>
    </row>
    <row r="37" spans="1:11" x14ac:dyDescent="0.35">
      <c r="A37" s="29" t="s">
        <v>61</v>
      </c>
      <c r="B37" s="30">
        <v>3</v>
      </c>
      <c r="C37" s="31" t="s">
        <v>62</v>
      </c>
      <c r="D37" s="29" t="s">
        <v>66</v>
      </c>
      <c r="E37" s="38">
        <v>7392</v>
      </c>
      <c r="F37" s="31" t="s">
        <v>63</v>
      </c>
      <c r="G37" s="209">
        <v>0.32240999999999997</v>
      </c>
      <c r="H37" s="29" t="s">
        <v>64</v>
      </c>
      <c r="I37" s="31" t="s">
        <v>65</v>
      </c>
      <c r="J37" s="275">
        <f t="shared" si="0"/>
        <v>2.38325472</v>
      </c>
      <c r="K37" s="6" t="str">
        <f t="shared" si="1"/>
        <v>2015-16</v>
      </c>
    </row>
    <row r="38" spans="1:11" x14ac:dyDescent="0.35">
      <c r="A38" s="29" t="s">
        <v>61</v>
      </c>
      <c r="B38" s="30">
        <v>3</v>
      </c>
      <c r="C38" s="31" t="s">
        <v>62</v>
      </c>
      <c r="D38" s="29" t="s">
        <v>67</v>
      </c>
      <c r="E38" s="38">
        <v>16517</v>
      </c>
      <c r="F38" s="31" t="s">
        <v>63</v>
      </c>
      <c r="G38" s="209">
        <v>0.28550999999999999</v>
      </c>
      <c r="H38" s="29" t="s">
        <v>64</v>
      </c>
      <c r="I38" s="31" t="s">
        <v>65</v>
      </c>
      <c r="J38" s="275">
        <f t="shared" si="0"/>
        <v>4.7157686699999992</v>
      </c>
      <c r="K38" s="6" t="str">
        <f t="shared" si="1"/>
        <v>2015-16</v>
      </c>
    </row>
    <row r="39" spans="1:11" x14ac:dyDescent="0.35">
      <c r="A39" s="29" t="s">
        <v>61</v>
      </c>
      <c r="B39" s="30">
        <v>3</v>
      </c>
      <c r="C39" s="31" t="s">
        <v>62</v>
      </c>
      <c r="D39" s="29" t="s">
        <v>68</v>
      </c>
      <c r="E39" s="2"/>
      <c r="F39" s="31" t="s">
        <v>63</v>
      </c>
      <c r="G39" s="209">
        <v>0.19386999999999999</v>
      </c>
      <c r="H39" s="29" t="s">
        <v>64</v>
      </c>
      <c r="I39" s="31" t="s">
        <v>65</v>
      </c>
      <c r="J39" s="275">
        <f t="shared" si="0"/>
        <v>0</v>
      </c>
      <c r="K39" s="6" t="str">
        <f t="shared" si="1"/>
        <v>2015-16</v>
      </c>
    </row>
    <row r="40" spans="1:11" x14ac:dyDescent="0.35">
      <c r="A40" s="29" t="s">
        <v>61</v>
      </c>
      <c r="B40" s="30">
        <v>3</v>
      </c>
      <c r="C40" s="31" t="s">
        <v>62</v>
      </c>
      <c r="D40" s="29" t="s">
        <v>69</v>
      </c>
      <c r="E40" s="2"/>
      <c r="F40" s="31" t="s">
        <v>70</v>
      </c>
      <c r="G40" s="65"/>
      <c r="H40" s="29" t="s">
        <v>64</v>
      </c>
      <c r="I40" s="31" t="s">
        <v>65</v>
      </c>
      <c r="J40" s="275">
        <f t="shared" si="0"/>
        <v>0</v>
      </c>
      <c r="K40" s="6" t="str">
        <f t="shared" si="1"/>
        <v>2015-16</v>
      </c>
    </row>
    <row r="41" spans="1:11" x14ac:dyDescent="0.35">
      <c r="A41" s="29" t="s">
        <v>61</v>
      </c>
      <c r="B41" s="30">
        <v>3</v>
      </c>
      <c r="C41" s="31" t="s">
        <v>62</v>
      </c>
      <c r="D41" s="29" t="s">
        <v>105</v>
      </c>
      <c r="E41" s="2"/>
      <c r="F41" s="31" t="s">
        <v>63</v>
      </c>
      <c r="G41" s="65"/>
      <c r="H41" s="29" t="s">
        <v>64</v>
      </c>
      <c r="I41" s="31" t="s">
        <v>65</v>
      </c>
      <c r="J41" s="275">
        <f t="shared" si="0"/>
        <v>0</v>
      </c>
      <c r="K41" s="6" t="str">
        <f t="shared" si="1"/>
        <v>2015-16</v>
      </c>
    </row>
    <row r="42" spans="1:11" x14ac:dyDescent="0.35">
      <c r="A42" s="29" t="s">
        <v>61</v>
      </c>
      <c r="B42" s="30">
        <v>3</v>
      </c>
      <c r="C42" s="56" t="s">
        <v>62</v>
      </c>
      <c r="D42" s="55" t="s">
        <v>71</v>
      </c>
      <c r="E42" s="219">
        <v>586288</v>
      </c>
      <c r="F42" s="217" t="s">
        <v>70</v>
      </c>
      <c r="G42" s="223">
        <v>0.27866999999999997</v>
      </c>
      <c r="H42" s="29" t="s">
        <v>72</v>
      </c>
      <c r="I42" s="268" t="s">
        <v>152</v>
      </c>
      <c r="J42" s="275">
        <f t="shared" si="0"/>
        <v>163.38087695999999</v>
      </c>
      <c r="K42" s="6" t="str">
        <f t="shared" si="1"/>
        <v>2015-16</v>
      </c>
    </row>
    <row r="43" spans="1:11" x14ac:dyDescent="0.35">
      <c r="A43" s="29" t="s">
        <v>61</v>
      </c>
      <c r="B43" s="30">
        <v>3</v>
      </c>
      <c r="C43" s="56" t="s">
        <v>62</v>
      </c>
      <c r="D43" s="55" t="s">
        <v>74</v>
      </c>
      <c r="E43" s="219">
        <v>562054</v>
      </c>
      <c r="F43" s="217" t="s">
        <v>70</v>
      </c>
      <c r="G43" s="223">
        <v>0.16844000000000001</v>
      </c>
      <c r="H43" s="29" t="s">
        <v>72</v>
      </c>
      <c r="I43" s="268" t="s">
        <v>152</v>
      </c>
      <c r="J43" s="275">
        <f t="shared" si="0"/>
        <v>94.672375760000008</v>
      </c>
      <c r="K43" s="6" t="str">
        <f t="shared" si="1"/>
        <v>2015-16</v>
      </c>
    </row>
    <row r="44" spans="1:11" x14ac:dyDescent="0.35">
      <c r="A44" s="29" t="s">
        <v>61</v>
      </c>
      <c r="B44" s="30">
        <v>3</v>
      </c>
      <c r="C44" s="56" t="s">
        <v>62</v>
      </c>
      <c r="D44" s="55" t="s">
        <v>111</v>
      </c>
      <c r="E44" s="219">
        <v>2215224</v>
      </c>
      <c r="F44" s="218" t="s">
        <v>70</v>
      </c>
      <c r="G44" s="220">
        <v>0.19162000000000001</v>
      </c>
      <c r="H44" s="29" t="s">
        <v>72</v>
      </c>
      <c r="I44" s="268" t="s">
        <v>152</v>
      </c>
      <c r="J44" s="275">
        <f t="shared" si="0"/>
        <v>424.48122288000002</v>
      </c>
      <c r="K44" s="6" t="str">
        <f t="shared" si="1"/>
        <v>2015-16</v>
      </c>
    </row>
    <row r="45" spans="1:11" x14ac:dyDescent="0.35">
      <c r="A45" s="29" t="s">
        <v>61</v>
      </c>
      <c r="B45" s="30">
        <v>3</v>
      </c>
      <c r="C45" s="56" t="s">
        <v>62</v>
      </c>
      <c r="D45" s="55" t="s">
        <v>75</v>
      </c>
      <c r="E45" s="219">
        <v>1746622</v>
      </c>
      <c r="F45" s="217" t="s">
        <v>70</v>
      </c>
      <c r="G45" s="220">
        <v>0.17901</v>
      </c>
      <c r="H45" s="29" t="s">
        <v>72</v>
      </c>
      <c r="I45" s="268" t="s">
        <v>152</v>
      </c>
      <c r="J45" s="275">
        <f t="shared" si="0"/>
        <v>312.66280422</v>
      </c>
      <c r="K45" s="6" t="str">
        <f t="shared" si="1"/>
        <v>2015-16</v>
      </c>
    </row>
    <row r="46" spans="1:11" x14ac:dyDescent="0.35">
      <c r="A46" s="29" t="s">
        <v>61</v>
      </c>
      <c r="B46" s="30">
        <v>3</v>
      </c>
      <c r="C46" s="31" t="s">
        <v>62</v>
      </c>
      <c r="D46" s="253" t="s">
        <v>149</v>
      </c>
      <c r="E46" s="219">
        <v>582481</v>
      </c>
      <c r="F46" s="217" t="s">
        <v>70</v>
      </c>
      <c r="G46" s="220">
        <v>4.8849999999999998E-2</v>
      </c>
      <c r="H46" s="29" t="s">
        <v>72</v>
      </c>
      <c r="I46" s="31" t="s">
        <v>76</v>
      </c>
      <c r="J46" s="275">
        <f t="shared" si="0"/>
        <v>28.454196849999999</v>
      </c>
      <c r="K46" s="6" t="str">
        <f t="shared" si="1"/>
        <v>2015-16</v>
      </c>
    </row>
    <row r="47" spans="1:11" s="281" customFormat="1" x14ac:dyDescent="0.35">
      <c r="A47" s="253" t="s">
        <v>61</v>
      </c>
      <c r="B47" s="95">
        <v>3</v>
      </c>
      <c r="C47" s="268" t="s">
        <v>62</v>
      </c>
      <c r="D47" s="253" t="s">
        <v>150</v>
      </c>
      <c r="E47" s="291">
        <v>1863689.9944155395</v>
      </c>
      <c r="F47" s="253" t="s">
        <v>70</v>
      </c>
      <c r="G47" s="282">
        <f>G46</f>
        <v>4.8849999999999998E-2</v>
      </c>
      <c r="H47" s="253" t="s">
        <v>72</v>
      </c>
      <c r="I47" s="268" t="s">
        <v>76</v>
      </c>
      <c r="J47" s="275">
        <f t="shared" ref="J47" si="2">(E47*G47)/1000</f>
        <v>91.041256227199099</v>
      </c>
      <c r="K47" s="282" t="str">
        <f t="shared" si="1"/>
        <v>2015-16</v>
      </c>
    </row>
    <row r="48" spans="1:11" x14ac:dyDescent="0.35">
      <c r="A48" s="25" t="s">
        <v>61</v>
      </c>
      <c r="B48" s="26">
        <v>3</v>
      </c>
      <c r="C48" s="25" t="s">
        <v>62</v>
      </c>
      <c r="D48" s="25" t="s">
        <v>77</v>
      </c>
      <c r="E48" s="221">
        <v>1650</v>
      </c>
      <c r="F48" s="214" t="s">
        <v>70</v>
      </c>
      <c r="G48" s="222">
        <v>1.214E-2</v>
      </c>
      <c r="H48" s="25" t="s">
        <v>72</v>
      </c>
      <c r="I48" s="25" t="s">
        <v>76</v>
      </c>
      <c r="J48" s="275">
        <f t="shared" si="0"/>
        <v>2.0031E-2</v>
      </c>
      <c r="K48" s="6" t="str">
        <f t="shared" si="1"/>
        <v>2015-16</v>
      </c>
    </row>
    <row r="49" spans="1:11" x14ac:dyDescent="0.35">
      <c r="A49" s="21" t="s">
        <v>78</v>
      </c>
      <c r="B49" s="22">
        <v>3</v>
      </c>
      <c r="C49" s="28" t="s">
        <v>79</v>
      </c>
      <c r="D49" s="21" t="s">
        <v>136</v>
      </c>
      <c r="E49" s="38">
        <v>6347873</v>
      </c>
      <c r="F49" s="28" t="s">
        <v>70</v>
      </c>
      <c r="G49" s="6">
        <f>G46</f>
        <v>4.8849999999999998E-2</v>
      </c>
      <c r="H49" s="21" t="s">
        <v>72</v>
      </c>
      <c r="I49" s="28" t="s">
        <v>65</v>
      </c>
      <c r="J49" s="275">
        <f t="shared" si="0"/>
        <v>310.09359604999997</v>
      </c>
      <c r="K49" s="6" t="str">
        <f t="shared" si="1"/>
        <v>2015-16</v>
      </c>
    </row>
    <row r="50" spans="1:11" x14ac:dyDescent="0.35">
      <c r="A50" s="21" t="s">
        <v>78</v>
      </c>
      <c r="B50" s="22">
        <v>3</v>
      </c>
      <c r="C50" s="28" t="s">
        <v>79</v>
      </c>
      <c r="D50" s="21" t="s">
        <v>81</v>
      </c>
      <c r="E50" s="38">
        <v>126023</v>
      </c>
      <c r="F50" s="28" t="s">
        <v>70</v>
      </c>
      <c r="G50" s="39">
        <v>5.3629999999999997E-2</v>
      </c>
      <c r="H50" s="21" t="s">
        <v>72</v>
      </c>
      <c r="I50" s="28" t="s">
        <v>65</v>
      </c>
      <c r="J50" s="275">
        <f t="shared" si="0"/>
        <v>6.7586134900000001</v>
      </c>
      <c r="K50" s="6" t="str">
        <f t="shared" si="1"/>
        <v>2015-16</v>
      </c>
    </row>
    <row r="51" spans="1:11" x14ac:dyDescent="0.35">
      <c r="A51" s="21" t="s">
        <v>78</v>
      </c>
      <c r="B51" s="22">
        <v>3</v>
      </c>
      <c r="C51" s="28" t="s">
        <v>79</v>
      </c>
      <c r="D51" s="21" t="s">
        <v>82</v>
      </c>
      <c r="E51" s="38">
        <v>3559851</v>
      </c>
      <c r="F51" s="28" t="s">
        <v>70</v>
      </c>
      <c r="G51" s="39">
        <v>0.11985999999999999</v>
      </c>
      <c r="H51" s="21" t="s">
        <v>72</v>
      </c>
      <c r="I51" s="28" t="s">
        <v>65</v>
      </c>
      <c r="J51" s="275">
        <f t="shared" si="0"/>
        <v>426.68374085999994</v>
      </c>
      <c r="K51" s="6" t="str">
        <f t="shared" si="1"/>
        <v>2015-16</v>
      </c>
    </row>
    <row r="52" spans="1:11" s="128" customFormat="1" x14ac:dyDescent="0.35">
      <c r="A52" s="86" t="s">
        <v>78</v>
      </c>
      <c r="B52" s="95">
        <v>3</v>
      </c>
      <c r="C52" s="216" t="s">
        <v>79</v>
      </c>
      <c r="D52" s="137" t="s">
        <v>132</v>
      </c>
      <c r="E52" s="219">
        <v>2067215</v>
      </c>
      <c r="F52" s="138" t="s">
        <v>70</v>
      </c>
      <c r="G52" s="224">
        <v>0.18695000000000001</v>
      </c>
      <c r="H52" s="137" t="s">
        <v>83</v>
      </c>
      <c r="I52" s="138" t="s">
        <v>131</v>
      </c>
      <c r="J52" s="275">
        <f t="shared" si="0"/>
        <v>386.46584425000003</v>
      </c>
      <c r="K52" s="199" t="s">
        <v>115</v>
      </c>
    </row>
    <row r="53" spans="1:11" x14ac:dyDescent="0.35">
      <c r="A53" s="23" t="s">
        <v>78</v>
      </c>
      <c r="B53" s="24">
        <v>3</v>
      </c>
      <c r="C53" s="23" t="s">
        <v>79</v>
      </c>
      <c r="D53" s="23" t="s">
        <v>84</v>
      </c>
      <c r="E53" s="40">
        <v>167865</v>
      </c>
      <c r="F53" s="23" t="s">
        <v>70</v>
      </c>
      <c r="G53" s="41">
        <v>0.11978</v>
      </c>
      <c r="H53" s="23" t="s">
        <v>72</v>
      </c>
      <c r="I53" s="23" t="s">
        <v>65</v>
      </c>
      <c r="J53" s="275">
        <f t="shared" si="0"/>
        <v>20.106869700000001</v>
      </c>
      <c r="K53" s="6" t="str">
        <f t="shared" si="1"/>
        <v>2015-16</v>
      </c>
    </row>
    <row r="54" spans="1:11" x14ac:dyDescent="0.35">
      <c r="A54" s="21" t="s">
        <v>78</v>
      </c>
      <c r="B54" s="30">
        <v>3</v>
      </c>
      <c r="C54" s="29" t="s">
        <v>85</v>
      </c>
      <c r="D54" s="29" t="s">
        <v>136</v>
      </c>
      <c r="E54" s="54">
        <v>43467707.359999999</v>
      </c>
      <c r="F54" s="31" t="s">
        <v>70</v>
      </c>
      <c r="G54" s="68">
        <f>G46</f>
        <v>4.8849999999999998E-2</v>
      </c>
      <c r="H54" s="29" t="s">
        <v>72</v>
      </c>
      <c r="I54" s="31" t="s">
        <v>65</v>
      </c>
      <c r="J54" s="275">
        <f t="shared" si="0"/>
        <v>2123.3975045360003</v>
      </c>
      <c r="K54" s="6" t="str">
        <f t="shared" si="1"/>
        <v>2015-16</v>
      </c>
    </row>
    <row r="55" spans="1:11" x14ac:dyDescent="0.35">
      <c r="A55" s="21" t="s">
        <v>78</v>
      </c>
      <c r="B55" s="30">
        <v>3</v>
      </c>
      <c r="C55" s="29" t="s">
        <v>85</v>
      </c>
      <c r="D55" s="29" t="s">
        <v>81</v>
      </c>
      <c r="E55" s="38">
        <v>945205</v>
      </c>
      <c r="F55" s="31" t="s">
        <v>70</v>
      </c>
      <c r="G55" s="6">
        <f>G50</f>
        <v>5.3629999999999997E-2</v>
      </c>
      <c r="H55" s="29" t="s">
        <v>72</v>
      </c>
      <c r="I55" s="31" t="s">
        <v>65</v>
      </c>
      <c r="J55" s="275">
        <f t="shared" si="0"/>
        <v>50.691344149999999</v>
      </c>
      <c r="K55" s="6" t="str">
        <f t="shared" si="1"/>
        <v>2015-16</v>
      </c>
    </row>
    <row r="56" spans="1:11" x14ac:dyDescent="0.35">
      <c r="A56" s="21" t="s">
        <v>78</v>
      </c>
      <c r="B56" s="30">
        <v>3</v>
      </c>
      <c r="C56" s="29" t="s">
        <v>85</v>
      </c>
      <c r="D56" s="29" t="s">
        <v>82</v>
      </c>
      <c r="E56" s="38">
        <v>35118941</v>
      </c>
      <c r="F56" s="31" t="s">
        <v>70</v>
      </c>
      <c r="G56" s="6">
        <f>G51</f>
        <v>0.11985999999999999</v>
      </c>
      <c r="H56" s="29" t="s">
        <v>72</v>
      </c>
      <c r="I56" s="31" t="s">
        <v>65</v>
      </c>
      <c r="J56" s="275">
        <f t="shared" si="0"/>
        <v>4209.3562682599995</v>
      </c>
      <c r="K56" s="6" t="str">
        <f t="shared" si="1"/>
        <v>2015-16</v>
      </c>
    </row>
    <row r="57" spans="1:11" s="128" customFormat="1" x14ac:dyDescent="0.35">
      <c r="A57" s="213" t="s">
        <v>78</v>
      </c>
      <c r="B57" s="215">
        <v>3</v>
      </c>
      <c r="C57" s="214" t="s">
        <v>85</v>
      </c>
      <c r="D57" s="214" t="s">
        <v>132</v>
      </c>
      <c r="E57" s="221">
        <v>7715650</v>
      </c>
      <c r="F57" s="214" t="s">
        <v>70</v>
      </c>
      <c r="G57" s="212">
        <f>G52</f>
        <v>0.18695000000000001</v>
      </c>
      <c r="H57" s="214" t="s">
        <v>83</v>
      </c>
      <c r="I57" s="214" t="s">
        <v>131</v>
      </c>
      <c r="J57" s="275">
        <f t="shared" si="0"/>
        <v>1442.4407675</v>
      </c>
      <c r="K57" s="199" t="s">
        <v>115</v>
      </c>
    </row>
    <row r="58" spans="1:11" s="128" customFormat="1" x14ac:dyDescent="0.35">
      <c r="A58" s="86" t="s">
        <v>78</v>
      </c>
      <c r="B58" s="92">
        <v>3</v>
      </c>
      <c r="C58" s="260" t="s">
        <v>134</v>
      </c>
      <c r="D58" s="260" t="s">
        <v>105</v>
      </c>
      <c r="E58" s="280">
        <v>366044</v>
      </c>
      <c r="F58" s="260" t="s">
        <v>70</v>
      </c>
      <c r="G58" s="259">
        <v>2.8867E-2</v>
      </c>
      <c r="H58" s="86" t="s">
        <v>72</v>
      </c>
      <c r="I58" s="260" t="s">
        <v>139</v>
      </c>
      <c r="J58" s="278">
        <f t="shared" si="0"/>
        <v>10.566592148</v>
      </c>
      <c r="K58" s="239" t="str">
        <f t="shared" ref="K58:K61" si="3">$K$2</f>
        <v>2015-16</v>
      </c>
    </row>
    <row r="59" spans="1:11" s="128" customFormat="1" x14ac:dyDescent="0.35">
      <c r="A59" s="86" t="s">
        <v>78</v>
      </c>
      <c r="B59" s="92">
        <v>3</v>
      </c>
      <c r="C59" s="260" t="s">
        <v>134</v>
      </c>
      <c r="D59" s="260" t="s">
        <v>132</v>
      </c>
      <c r="E59" s="280">
        <v>509267</v>
      </c>
      <c r="F59" s="260" t="s">
        <v>70</v>
      </c>
      <c r="G59" s="132">
        <f>G52</f>
        <v>0.18695000000000001</v>
      </c>
      <c r="H59" s="86" t="s">
        <v>72</v>
      </c>
      <c r="I59" s="260" t="s">
        <v>141</v>
      </c>
      <c r="J59" s="278">
        <f t="shared" si="0"/>
        <v>95.207465650000003</v>
      </c>
      <c r="K59" s="239" t="str">
        <f t="shared" si="3"/>
        <v>2015-16</v>
      </c>
    </row>
    <row r="60" spans="1:11" s="128" customFormat="1" x14ac:dyDescent="0.35">
      <c r="A60" s="86" t="s">
        <v>78</v>
      </c>
      <c r="B60" s="92">
        <v>3</v>
      </c>
      <c r="C60" s="260" t="s">
        <v>134</v>
      </c>
      <c r="D60" s="260" t="s">
        <v>135</v>
      </c>
      <c r="E60" s="280">
        <v>730134</v>
      </c>
      <c r="F60" s="260" t="s">
        <v>70</v>
      </c>
      <c r="G60" s="279">
        <f>G42</f>
        <v>0.27866999999999997</v>
      </c>
      <c r="H60" s="86" t="s">
        <v>72</v>
      </c>
      <c r="I60" s="268" t="s">
        <v>152</v>
      </c>
      <c r="J60" s="278">
        <f t="shared" si="0"/>
        <v>203.46644178</v>
      </c>
      <c r="K60" s="239" t="str">
        <f t="shared" si="3"/>
        <v>2015-16</v>
      </c>
    </row>
    <row r="61" spans="1:11" x14ac:dyDescent="0.35">
      <c r="A61" s="264" t="s">
        <v>78</v>
      </c>
      <c r="B61" s="89">
        <v>3</v>
      </c>
      <c r="C61" s="264" t="s">
        <v>134</v>
      </c>
      <c r="D61" s="264" t="s">
        <v>136</v>
      </c>
      <c r="E61" s="274">
        <v>1997620</v>
      </c>
      <c r="F61" s="264" t="s">
        <v>70</v>
      </c>
      <c r="G61" s="130">
        <f>G46</f>
        <v>4.8849999999999998E-2</v>
      </c>
      <c r="H61" s="264" t="s">
        <v>72</v>
      </c>
      <c r="I61" s="264" t="s">
        <v>140</v>
      </c>
      <c r="J61" s="278">
        <f t="shared" si="0"/>
        <v>97.583736999999999</v>
      </c>
      <c r="K61" s="239" t="str">
        <f t="shared" si="3"/>
        <v>2015-16</v>
      </c>
    </row>
    <row r="62" spans="1:11" s="281" customFormat="1" x14ac:dyDescent="0.35">
      <c r="A62" s="284" t="s">
        <v>78</v>
      </c>
      <c r="B62" s="285">
        <v>3</v>
      </c>
      <c r="C62" s="289" t="s">
        <v>86</v>
      </c>
      <c r="D62" s="293" t="s">
        <v>111</v>
      </c>
      <c r="E62" s="291">
        <v>27405491</v>
      </c>
      <c r="F62" s="288" t="s">
        <v>70</v>
      </c>
      <c r="G62" s="282">
        <v>0.19162000000000001</v>
      </c>
      <c r="H62" s="284" t="s">
        <v>72</v>
      </c>
      <c r="I62" s="268" t="s">
        <v>152</v>
      </c>
      <c r="J62" s="278">
        <f t="shared" si="0"/>
        <v>5251.4401854199996</v>
      </c>
      <c r="K62" s="282" t="s">
        <v>115</v>
      </c>
    </row>
    <row r="63" spans="1:11" x14ac:dyDescent="0.35">
      <c r="A63" s="286" t="s">
        <v>78</v>
      </c>
      <c r="B63" s="287">
        <v>3</v>
      </c>
      <c r="C63" s="290" t="s">
        <v>86</v>
      </c>
      <c r="D63" s="294" t="s">
        <v>74</v>
      </c>
      <c r="E63" s="292">
        <v>9203715</v>
      </c>
      <c r="F63" s="286" t="s">
        <v>70</v>
      </c>
      <c r="G63" s="283">
        <v>0.16844000000000001</v>
      </c>
      <c r="H63" s="286" t="s">
        <v>72</v>
      </c>
      <c r="I63" s="268" t="s">
        <v>152</v>
      </c>
      <c r="J63" s="278">
        <f t="shared" si="0"/>
        <v>1550.2737546000001</v>
      </c>
      <c r="K63" s="282" t="s">
        <v>115</v>
      </c>
    </row>
    <row r="64" spans="1:11" x14ac:dyDescent="0.35">
      <c r="A64" s="18" t="s">
        <v>107</v>
      </c>
      <c r="B64" s="33">
        <v>3</v>
      </c>
      <c r="C64" s="31" t="s">
        <v>90</v>
      </c>
      <c r="D64" s="31" t="s">
        <v>90</v>
      </c>
      <c r="I64" s="31" t="s">
        <v>106</v>
      </c>
      <c r="J64" s="167">
        <v>8956</v>
      </c>
      <c r="K64" s="6" t="str">
        <f t="shared" si="1"/>
        <v>2015-16</v>
      </c>
    </row>
    <row r="65" spans="1:11" x14ac:dyDescent="0.35">
      <c r="A65" s="18" t="s">
        <v>107</v>
      </c>
      <c r="B65" s="26">
        <v>3</v>
      </c>
      <c r="C65" s="25" t="s">
        <v>91</v>
      </c>
      <c r="D65" s="25" t="s">
        <v>91</v>
      </c>
      <c r="E65" s="52"/>
      <c r="F65" s="52"/>
      <c r="G65" s="52"/>
      <c r="H65" s="52"/>
      <c r="I65" s="25" t="s">
        <v>106</v>
      </c>
      <c r="J65" s="168">
        <v>7850</v>
      </c>
      <c r="K65" s="6" t="str">
        <f t="shared" si="1"/>
        <v>2015-16</v>
      </c>
    </row>
    <row r="66" spans="1:11" x14ac:dyDescent="0.35">
      <c r="A66" s="61" t="s">
        <v>89</v>
      </c>
      <c r="B66" s="35">
        <v>0</v>
      </c>
      <c r="C66" s="34" t="s">
        <v>89</v>
      </c>
      <c r="D66" s="34" t="s">
        <v>89</v>
      </c>
      <c r="E66" s="61"/>
      <c r="F66" s="61"/>
      <c r="G66" s="61"/>
      <c r="H66" s="61"/>
      <c r="I66" s="25" t="s">
        <v>106</v>
      </c>
      <c r="J66" s="169">
        <v>0</v>
      </c>
      <c r="K66" s="6" t="str">
        <f t="shared" si="1"/>
        <v>2015-16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K68"/>
  <sheetViews>
    <sheetView zoomScale="80" zoomScaleNormal="80" workbookViewId="0">
      <pane ySplit="1" topLeftCell="A35" activePane="bottomLeft" state="frozen"/>
      <selection pane="bottomLeft" activeCell="I62" sqref="I62"/>
    </sheetView>
  </sheetViews>
  <sheetFormatPr defaultColWidth="9.1796875" defaultRowHeight="14.5" x14ac:dyDescent="0.35"/>
  <cols>
    <col min="1" max="1" width="21.7265625" style="18" customWidth="1"/>
    <col min="2" max="2" width="11.7265625" style="18" customWidth="1"/>
    <col min="3" max="3" width="44.1796875" style="18" customWidth="1"/>
    <col min="4" max="4" width="25.7265625" style="18" customWidth="1"/>
    <col min="5" max="5" width="16.81640625" style="18" customWidth="1"/>
    <col min="6" max="6" width="10.81640625" style="18" customWidth="1"/>
    <col min="7" max="7" width="12.26953125" style="18" customWidth="1"/>
    <col min="8" max="8" width="12" style="18" customWidth="1"/>
    <col min="9" max="9" width="14.7265625" style="18" customWidth="1"/>
    <col min="10" max="10" width="15.81640625" style="18" customWidth="1"/>
    <col min="11" max="16384" width="9.1796875" style="18"/>
  </cols>
  <sheetData>
    <row r="1" spans="1:11" ht="15" thickBot="1" x14ac:dyDescent="0.4">
      <c r="A1" s="19" t="s">
        <v>0</v>
      </c>
      <c r="B1" s="20" t="s">
        <v>1</v>
      </c>
      <c r="C1" s="19" t="s">
        <v>2</v>
      </c>
      <c r="D1" s="19" t="s">
        <v>3</v>
      </c>
      <c r="E1" s="62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50" t="s">
        <v>9</v>
      </c>
      <c r="K1" s="15" t="s">
        <v>87</v>
      </c>
    </row>
    <row r="2" spans="1:11" x14ac:dyDescent="0.35">
      <c r="A2" s="21" t="s">
        <v>10</v>
      </c>
      <c r="B2" s="22">
        <v>1</v>
      </c>
      <c r="C2" s="21" t="s">
        <v>11</v>
      </c>
      <c r="D2" s="21" t="s">
        <v>12</v>
      </c>
      <c r="E2" s="38">
        <f>9867340+12953076</f>
        <v>22820416</v>
      </c>
      <c r="F2" s="21" t="s">
        <v>13</v>
      </c>
      <c r="G2" s="39">
        <v>0.18445</v>
      </c>
      <c r="H2" s="21" t="s">
        <v>14</v>
      </c>
      <c r="I2" s="21" t="s">
        <v>15</v>
      </c>
      <c r="J2" s="11">
        <f>(E2*G2)/1000</f>
        <v>4209.2257312000002</v>
      </c>
      <c r="K2" s="39" t="s">
        <v>114</v>
      </c>
    </row>
    <row r="3" spans="1:11" x14ac:dyDescent="0.35">
      <c r="A3" s="23" t="s">
        <v>10</v>
      </c>
      <c r="B3" s="24">
        <v>1</v>
      </c>
      <c r="C3" s="23" t="s">
        <v>11</v>
      </c>
      <c r="D3" s="23" t="s">
        <v>16</v>
      </c>
      <c r="E3" s="40">
        <v>1723490</v>
      </c>
      <c r="F3" s="23" t="s">
        <v>13</v>
      </c>
      <c r="G3" s="7">
        <f>$G$2</f>
        <v>0.18445</v>
      </c>
      <c r="H3" s="23" t="s">
        <v>14</v>
      </c>
      <c r="I3" s="23" t="s">
        <v>15</v>
      </c>
      <c r="J3" s="275">
        <f t="shared" ref="J3:J50" si="0">(E3*G3)/1000</f>
        <v>317.89773050000002</v>
      </c>
      <c r="K3" s="6" t="str">
        <f>$K$2</f>
        <v>2014-15</v>
      </c>
    </row>
    <row r="4" spans="1:11" x14ac:dyDescent="0.35">
      <c r="A4" s="29" t="s">
        <v>10</v>
      </c>
      <c r="B4" s="30">
        <v>1</v>
      </c>
      <c r="C4" s="29" t="s">
        <v>17</v>
      </c>
      <c r="D4" s="29" t="s">
        <v>18</v>
      </c>
      <c r="E4" s="1"/>
      <c r="F4" s="29" t="s">
        <v>19</v>
      </c>
      <c r="G4" s="29">
        <v>1430</v>
      </c>
      <c r="H4" s="29" t="s">
        <v>20</v>
      </c>
      <c r="I4" s="29" t="s">
        <v>21</v>
      </c>
      <c r="J4" s="275">
        <f t="shared" si="0"/>
        <v>0</v>
      </c>
      <c r="K4" s="6" t="str">
        <f t="shared" ref="K4:K68" si="1">$K$2</f>
        <v>2014-15</v>
      </c>
    </row>
    <row r="5" spans="1:11" x14ac:dyDescent="0.35">
      <c r="A5" s="29" t="s">
        <v>10</v>
      </c>
      <c r="B5" s="30">
        <v>1</v>
      </c>
      <c r="C5" s="29" t="s">
        <v>17</v>
      </c>
      <c r="D5" s="29" t="s">
        <v>22</v>
      </c>
      <c r="E5" s="42">
        <v>5.08</v>
      </c>
      <c r="F5" s="29" t="s">
        <v>19</v>
      </c>
      <c r="G5" s="12">
        <v>2088</v>
      </c>
      <c r="H5" s="29" t="s">
        <v>20</v>
      </c>
      <c r="I5" s="29" t="s">
        <v>21</v>
      </c>
      <c r="J5" s="275">
        <f t="shared" si="0"/>
        <v>10.607040000000001</v>
      </c>
      <c r="K5" s="6" t="str">
        <f t="shared" si="1"/>
        <v>2014-15</v>
      </c>
    </row>
    <row r="6" spans="1:11" x14ac:dyDescent="0.35">
      <c r="A6" s="29" t="s">
        <v>10</v>
      </c>
      <c r="B6" s="30">
        <v>1</v>
      </c>
      <c r="C6" s="29" t="s">
        <v>17</v>
      </c>
      <c r="D6" s="29" t="s">
        <v>23</v>
      </c>
      <c r="E6" s="3"/>
      <c r="F6" s="29" t="s">
        <v>19</v>
      </c>
      <c r="G6" s="12">
        <v>3922</v>
      </c>
      <c r="H6" s="29" t="s">
        <v>20</v>
      </c>
      <c r="I6" s="29" t="s">
        <v>21</v>
      </c>
      <c r="J6" s="275">
        <f t="shared" si="0"/>
        <v>0</v>
      </c>
      <c r="K6" s="6" t="str">
        <f t="shared" si="1"/>
        <v>2014-15</v>
      </c>
    </row>
    <row r="7" spans="1:11" x14ac:dyDescent="0.35">
      <c r="A7" s="29" t="s">
        <v>10</v>
      </c>
      <c r="B7" s="30">
        <v>1</v>
      </c>
      <c r="C7" s="29" t="s">
        <v>17</v>
      </c>
      <c r="D7" s="29" t="s">
        <v>24</v>
      </c>
      <c r="E7" s="42">
        <v>28.64</v>
      </c>
      <c r="F7" s="29" t="s">
        <v>19</v>
      </c>
      <c r="G7" s="12">
        <v>1774</v>
      </c>
      <c r="H7" s="29" t="s">
        <v>20</v>
      </c>
      <c r="I7" s="29" t="s">
        <v>21</v>
      </c>
      <c r="J7" s="275">
        <f t="shared" si="0"/>
        <v>50.807360000000003</v>
      </c>
      <c r="K7" s="6" t="str">
        <f t="shared" si="1"/>
        <v>2014-15</v>
      </c>
    </row>
    <row r="8" spans="1:11" x14ac:dyDescent="0.35">
      <c r="A8" s="29" t="s">
        <v>10</v>
      </c>
      <c r="B8" s="30">
        <v>1</v>
      </c>
      <c r="C8" s="29" t="s">
        <v>17</v>
      </c>
      <c r="D8" s="29" t="s">
        <v>25</v>
      </c>
      <c r="E8" s="3"/>
      <c r="F8" s="29" t="s">
        <v>19</v>
      </c>
      <c r="G8" s="29">
        <v>1810</v>
      </c>
      <c r="H8" s="29" t="s">
        <v>20</v>
      </c>
      <c r="I8" s="29" t="s">
        <v>21</v>
      </c>
      <c r="J8" s="275">
        <f t="shared" si="0"/>
        <v>0</v>
      </c>
      <c r="K8" s="6" t="str">
        <f t="shared" si="1"/>
        <v>2014-15</v>
      </c>
    </row>
    <row r="9" spans="1:11" x14ac:dyDescent="0.35">
      <c r="A9" s="25" t="s">
        <v>10</v>
      </c>
      <c r="B9" s="26">
        <v>1</v>
      </c>
      <c r="C9" s="25" t="s">
        <v>17</v>
      </c>
      <c r="D9" s="25" t="s">
        <v>26</v>
      </c>
      <c r="E9" s="17"/>
      <c r="F9" s="25" t="s">
        <v>19</v>
      </c>
      <c r="G9" s="25">
        <v>2729</v>
      </c>
      <c r="H9" s="25" t="s">
        <v>20</v>
      </c>
      <c r="I9" s="25" t="s">
        <v>27</v>
      </c>
      <c r="J9" s="275">
        <f t="shared" si="0"/>
        <v>0</v>
      </c>
      <c r="K9" s="6" t="str">
        <f t="shared" si="1"/>
        <v>2014-15</v>
      </c>
    </row>
    <row r="10" spans="1:11" x14ac:dyDescent="0.35">
      <c r="A10" s="21" t="s">
        <v>28</v>
      </c>
      <c r="B10" s="27">
        <v>1</v>
      </c>
      <c r="C10" s="28" t="s">
        <v>29</v>
      </c>
      <c r="D10" s="28" t="s">
        <v>30</v>
      </c>
      <c r="E10" s="2"/>
      <c r="F10" s="28" t="s">
        <v>31</v>
      </c>
      <c r="G10" s="60"/>
      <c r="H10" s="28" t="s">
        <v>32</v>
      </c>
      <c r="I10" s="28" t="s">
        <v>33</v>
      </c>
      <c r="J10" s="275">
        <f t="shared" si="0"/>
        <v>0</v>
      </c>
      <c r="K10" s="6" t="str">
        <f t="shared" si="1"/>
        <v>2014-15</v>
      </c>
    </row>
    <row r="11" spans="1:11" x14ac:dyDescent="0.35">
      <c r="A11" s="23" t="s">
        <v>28</v>
      </c>
      <c r="B11" s="24">
        <v>1</v>
      </c>
      <c r="C11" s="23" t="s">
        <v>29</v>
      </c>
      <c r="D11" s="23" t="s">
        <v>34</v>
      </c>
      <c r="E11" s="40">
        <v>3759</v>
      </c>
      <c r="F11" s="23" t="s">
        <v>31</v>
      </c>
      <c r="G11" s="41">
        <v>2.5838999999999999</v>
      </c>
      <c r="H11" s="23" t="s">
        <v>32</v>
      </c>
      <c r="I11" s="23" t="s">
        <v>33</v>
      </c>
      <c r="J11" s="275">
        <f t="shared" si="0"/>
        <v>9.7128800999999996</v>
      </c>
      <c r="K11" s="6" t="str">
        <f t="shared" si="1"/>
        <v>2014-15</v>
      </c>
    </row>
    <row r="12" spans="1:11" x14ac:dyDescent="0.35">
      <c r="A12" s="29" t="s">
        <v>35</v>
      </c>
      <c r="B12" s="33">
        <v>2</v>
      </c>
      <c r="C12" s="31" t="s">
        <v>36</v>
      </c>
      <c r="D12" s="29" t="s">
        <v>93</v>
      </c>
      <c r="E12" s="38">
        <f>4863086+174527</f>
        <v>5037613</v>
      </c>
      <c r="F12" s="31" t="s">
        <v>13</v>
      </c>
      <c r="G12" s="53">
        <v>0.4622</v>
      </c>
      <c r="H12" s="31" t="s">
        <v>14</v>
      </c>
      <c r="I12" s="31" t="s">
        <v>37</v>
      </c>
      <c r="J12" s="275">
        <f t="shared" si="0"/>
        <v>2328.3847286</v>
      </c>
      <c r="K12" s="6" t="str">
        <f t="shared" si="1"/>
        <v>2014-15</v>
      </c>
    </row>
    <row r="13" spans="1:11" x14ac:dyDescent="0.35">
      <c r="A13" s="29" t="s">
        <v>35</v>
      </c>
      <c r="B13" s="33">
        <v>2</v>
      </c>
      <c r="C13" s="31" t="s">
        <v>36</v>
      </c>
      <c r="D13" s="29" t="s">
        <v>94</v>
      </c>
      <c r="E13" s="38">
        <v>598859</v>
      </c>
      <c r="F13" s="31" t="s">
        <v>13</v>
      </c>
      <c r="G13" s="9">
        <f>$G$12</f>
        <v>0.4622</v>
      </c>
      <c r="H13" s="31" t="s">
        <v>14</v>
      </c>
      <c r="I13" s="31" t="s">
        <v>37</v>
      </c>
      <c r="J13" s="275">
        <f t="shared" si="0"/>
        <v>276.79262979999999</v>
      </c>
      <c r="K13" s="6" t="str">
        <f t="shared" si="1"/>
        <v>2014-15</v>
      </c>
    </row>
    <row r="14" spans="1:11" x14ac:dyDescent="0.35">
      <c r="A14" s="25" t="s">
        <v>35</v>
      </c>
      <c r="B14" s="26">
        <v>2</v>
      </c>
      <c r="C14" s="25" t="s">
        <v>36</v>
      </c>
      <c r="D14" s="25" t="s">
        <v>95</v>
      </c>
      <c r="E14" s="40">
        <v>387251</v>
      </c>
      <c r="F14" s="25" t="s">
        <v>13</v>
      </c>
      <c r="G14" s="8">
        <f>$G$12</f>
        <v>0.4622</v>
      </c>
      <c r="H14" s="25" t="s">
        <v>14</v>
      </c>
      <c r="I14" s="25" t="s">
        <v>37</v>
      </c>
      <c r="J14" s="275">
        <f t="shared" si="0"/>
        <v>178.98741219999999</v>
      </c>
      <c r="K14" s="6" t="str">
        <f t="shared" si="1"/>
        <v>2014-15</v>
      </c>
    </row>
    <row r="15" spans="1:11" x14ac:dyDescent="0.35">
      <c r="A15" s="21" t="s">
        <v>38</v>
      </c>
      <c r="B15" s="22">
        <v>3</v>
      </c>
      <c r="C15" s="28" t="s">
        <v>39</v>
      </c>
      <c r="D15" s="32" t="s">
        <v>96</v>
      </c>
      <c r="E15" s="38">
        <v>50014</v>
      </c>
      <c r="F15" s="28" t="s">
        <v>40</v>
      </c>
      <c r="G15" s="31">
        <v>0.34399999999999997</v>
      </c>
      <c r="H15" s="28" t="s">
        <v>41</v>
      </c>
      <c r="I15" s="28" t="s">
        <v>42</v>
      </c>
      <c r="J15" s="275">
        <f t="shared" si="0"/>
        <v>17.204815999999997</v>
      </c>
      <c r="K15" s="6" t="str">
        <f t="shared" si="1"/>
        <v>2014-15</v>
      </c>
    </row>
    <row r="16" spans="1:11" x14ac:dyDescent="0.35">
      <c r="A16" s="34" t="s">
        <v>43</v>
      </c>
      <c r="B16" s="35">
        <v>3</v>
      </c>
      <c r="C16" s="34" t="s">
        <v>44</v>
      </c>
      <c r="D16" s="32" t="s">
        <v>96</v>
      </c>
      <c r="E16" s="13">
        <f>SUM(E12:E14)</f>
        <v>6023723</v>
      </c>
      <c r="F16" s="34" t="s">
        <v>13</v>
      </c>
      <c r="G16" s="45">
        <v>3.8159999999999999E-2</v>
      </c>
      <c r="H16" s="34" t="s">
        <v>14</v>
      </c>
      <c r="I16" s="34" t="s">
        <v>45</v>
      </c>
      <c r="J16" s="275">
        <f t="shared" si="0"/>
        <v>229.86526968000001</v>
      </c>
      <c r="K16" s="6" t="str">
        <f t="shared" si="1"/>
        <v>2014-15</v>
      </c>
    </row>
    <row r="17" spans="1:11" x14ac:dyDescent="0.35">
      <c r="A17" s="21" t="s">
        <v>46</v>
      </c>
      <c r="B17" s="22">
        <v>3</v>
      </c>
      <c r="C17" s="36" t="s">
        <v>99</v>
      </c>
      <c r="D17" s="28" t="s">
        <v>98</v>
      </c>
      <c r="E17" s="57">
        <v>7.8</v>
      </c>
      <c r="F17" s="28" t="s">
        <v>47</v>
      </c>
      <c r="G17" s="4">
        <v>93</v>
      </c>
      <c r="H17" s="28" t="s">
        <v>48</v>
      </c>
      <c r="I17" s="28" t="s">
        <v>49</v>
      </c>
      <c r="J17" s="275">
        <f t="shared" si="0"/>
        <v>0.72539999999999993</v>
      </c>
      <c r="K17" s="6" t="str">
        <f t="shared" si="1"/>
        <v>2014-15</v>
      </c>
    </row>
    <row r="18" spans="1:11" x14ac:dyDescent="0.35">
      <c r="A18" s="21" t="s">
        <v>46</v>
      </c>
      <c r="B18" s="22">
        <v>3</v>
      </c>
      <c r="C18" s="36" t="s">
        <v>99</v>
      </c>
      <c r="D18" s="28" t="s">
        <v>103</v>
      </c>
      <c r="E18" s="72"/>
      <c r="F18" s="28" t="s">
        <v>47</v>
      </c>
      <c r="G18" s="76"/>
      <c r="H18" s="28" t="s">
        <v>48</v>
      </c>
      <c r="I18" s="28" t="s">
        <v>49</v>
      </c>
      <c r="J18" s="275">
        <f t="shared" si="0"/>
        <v>0</v>
      </c>
      <c r="K18" s="6" t="str">
        <f t="shared" si="1"/>
        <v>2014-15</v>
      </c>
    </row>
    <row r="19" spans="1:11" x14ac:dyDescent="0.35">
      <c r="A19" s="21" t="s">
        <v>46</v>
      </c>
      <c r="B19" s="22">
        <v>3</v>
      </c>
      <c r="C19" s="36" t="s">
        <v>99</v>
      </c>
      <c r="D19" s="28" t="s">
        <v>108</v>
      </c>
      <c r="E19" s="72"/>
      <c r="F19" s="28" t="s">
        <v>47</v>
      </c>
      <c r="G19" s="76"/>
      <c r="H19" s="28" t="s">
        <v>48</v>
      </c>
      <c r="I19" s="28" t="s">
        <v>49</v>
      </c>
      <c r="J19" s="275">
        <f t="shared" si="0"/>
        <v>0</v>
      </c>
      <c r="K19" s="6" t="str">
        <f t="shared" si="1"/>
        <v>2014-15</v>
      </c>
    </row>
    <row r="20" spans="1:11" x14ac:dyDescent="0.35">
      <c r="A20" s="21" t="s">
        <v>46</v>
      </c>
      <c r="B20" s="22">
        <v>3</v>
      </c>
      <c r="C20" s="36" t="s">
        <v>100</v>
      </c>
      <c r="D20" s="28" t="s">
        <v>97</v>
      </c>
      <c r="E20" s="72"/>
      <c r="F20" s="28" t="s">
        <v>47</v>
      </c>
      <c r="G20" s="5">
        <f>G17</f>
        <v>93</v>
      </c>
      <c r="H20" s="28" t="s">
        <v>48</v>
      </c>
      <c r="I20" s="28" t="s">
        <v>49</v>
      </c>
      <c r="J20" s="275">
        <f t="shared" si="0"/>
        <v>0</v>
      </c>
      <c r="K20" s="6" t="str">
        <f t="shared" si="1"/>
        <v>2014-15</v>
      </c>
    </row>
    <row r="21" spans="1:11" x14ac:dyDescent="0.35">
      <c r="A21" s="21" t="s">
        <v>46</v>
      </c>
      <c r="B21" s="22">
        <v>3</v>
      </c>
      <c r="C21" s="36" t="s">
        <v>100</v>
      </c>
      <c r="D21" s="21" t="s">
        <v>116</v>
      </c>
      <c r="E21" s="46">
        <v>295</v>
      </c>
      <c r="F21" s="28" t="s">
        <v>47</v>
      </c>
      <c r="G21" s="5">
        <v>21</v>
      </c>
      <c r="H21" s="28" t="s">
        <v>48</v>
      </c>
      <c r="I21" s="28" t="s">
        <v>49</v>
      </c>
      <c r="J21" s="275">
        <f t="shared" si="0"/>
        <v>6.1950000000000003</v>
      </c>
      <c r="K21" s="6" t="str">
        <f t="shared" si="1"/>
        <v>2014-15</v>
      </c>
    </row>
    <row r="22" spans="1:11" x14ac:dyDescent="0.35">
      <c r="A22" s="21" t="s">
        <v>46</v>
      </c>
      <c r="B22" s="22">
        <v>3</v>
      </c>
      <c r="C22" s="36" t="s">
        <v>100</v>
      </c>
      <c r="D22" s="21" t="s">
        <v>117</v>
      </c>
      <c r="E22" s="57">
        <v>23.64</v>
      </c>
      <c r="F22" s="28" t="s">
        <v>47</v>
      </c>
      <c r="G22" s="5">
        <v>21</v>
      </c>
      <c r="H22" s="28" t="s">
        <v>48</v>
      </c>
      <c r="I22" s="28" t="s">
        <v>49</v>
      </c>
      <c r="J22" s="275">
        <f t="shared" si="0"/>
        <v>0.49643999999999999</v>
      </c>
      <c r="K22" s="6" t="str">
        <f t="shared" si="1"/>
        <v>2014-15</v>
      </c>
    </row>
    <row r="23" spans="1:11" x14ac:dyDescent="0.35">
      <c r="A23" s="21" t="s">
        <v>46</v>
      </c>
      <c r="B23" s="22">
        <v>3</v>
      </c>
      <c r="C23" s="36" t="s">
        <v>100</v>
      </c>
      <c r="D23" s="21" t="s">
        <v>118</v>
      </c>
      <c r="E23" s="57">
        <v>17.79</v>
      </c>
      <c r="F23" s="28" t="s">
        <v>47</v>
      </c>
      <c r="G23" s="4">
        <v>21</v>
      </c>
      <c r="H23" s="28" t="s">
        <v>48</v>
      </c>
      <c r="I23" s="28" t="s">
        <v>49</v>
      </c>
      <c r="J23" s="275">
        <f t="shared" si="0"/>
        <v>0.37358999999999998</v>
      </c>
      <c r="K23" s="6" t="str">
        <f t="shared" si="1"/>
        <v>2014-15</v>
      </c>
    </row>
    <row r="24" spans="1:11" x14ac:dyDescent="0.35">
      <c r="A24" s="21" t="s">
        <v>46</v>
      </c>
      <c r="B24" s="22">
        <v>3</v>
      </c>
      <c r="C24" s="36" t="s">
        <v>100</v>
      </c>
      <c r="D24" s="21" t="s">
        <v>119</v>
      </c>
      <c r="E24" s="46">
        <v>1.99</v>
      </c>
      <c r="F24" s="28" t="s">
        <v>47</v>
      </c>
      <c r="G24" s="4">
        <v>21</v>
      </c>
      <c r="H24" s="28" t="s">
        <v>48</v>
      </c>
      <c r="I24" s="28" t="s">
        <v>52</v>
      </c>
      <c r="J24" s="275">
        <f t="shared" si="0"/>
        <v>4.1790000000000001E-2</v>
      </c>
      <c r="K24" s="6" t="str">
        <f t="shared" si="1"/>
        <v>2014-15</v>
      </c>
    </row>
    <row r="25" spans="1:11" x14ac:dyDescent="0.35">
      <c r="A25" s="21" t="s">
        <v>46</v>
      </c>
      <c r="B25" s="22">
        <v>3</v>
      </c>
      <c r="C25" s="36" t="s">
        <v>100</v>
      </c>
      <c r="D25" s="21" t="s">
        <v>120</v>
      </c>
      <c r="E25" s="1"/>
      <c r="F25" s="28" t="s">
        <v>47</v>
      </c>
      <c r="G25" s="76"/>
      <c r="H25" s="28" t="s">
        <v>48</v>
      </c>
      <c r="I25" s="28" t="s">
        <v>54</v>
      </c>
      <c r="J25" s="275">
        <f t="shared" si="0"/>
        <v>0</v>
      </c>
      <c r="K25" s="6" t="str">
        <f t="shared" si="1"/>
        <v>2014-15</v>
      </c>
    </row>
    <row r="26" spans="1:11" x14ac:dyDescent="0.35">
      <c r="A26" s="21" t="s">
        <v>46</v>
      </c>
      <c r="B26" s="22">
        <v>3</v>
      </c>
      <c r="C26" s="36" t="s">
        <v>100</v>
      </c>
      <c r="D26" s="59" t="s">
        <v>121</v>
      </c>
      <c r="E26" s="1"/>
      <c r="F26" s="28" t="s">
        <v>47</v>
      </c>
      <c r="G26" s="76"/>
      <c r="H26" s="28" t="s">
        <v>48</v>
      </c>
      <c r="I26" s="28" t="s">
        <v>54</v>
      </c>
      <c r="J26" s="275">
        <f t="shared" si="0"/>
        <v>0</v>
      </c>
      <c r="K26" s="6" t="str">
        <f t="shared" si="1"/>
        <v>2014-15</v>
      </c>
    </row>
    <row r="27" spans="1:11" x14ac:dyDescent="0.35">
      <c r="A27" s="21" t="s">
        <v>46</v>
      </c>
      <c r="B27" s="22">
        <v>3</v>
      </c>
      <c r="C27" s="36" t="s">
        <v>100</v>
      </c>
      <c r="D27" s="59" t="s">
        <v>88</v>
      </c>
      <c r="E27" s="1"/>
      <c r="F27" s="28" t="s">
        <v>47</v>
      </c>
      <c r="G27" s="76"/>
      <c r="H27" s="28" t="s">
        <v>48</v>
      </c>
      <c r="I27" s="28" t="s">
        <v>54</v>
      </c>
      <c r="J27" s="275">
        <f t="shared" si="0"/>
        <v>0</v>
      </c>
      <c r="K27" s="6" t="str">
        <f t="shared" si="1"/>
        <v>2014-15</v>
      </c>
    </row>
    <row r="28" spans="1:11" x14ac:dyDescent="0.35">
      <c r="A28" s="23" t="s">
        <v>46</v>
      </c>
      <c r="B28" s="24">
        <v>3</v>
      </c>
      <c r="C28" s="37" t="s">
        <v>100</v>
      </c>
      <c r="D28" s="23" t="s">
        <v>92</v>
      </c>
      <c r="E28" s="48">
        <f>1.01+43.79</f>
        <v>44.8</v>
      </c>
      <c r="F28" s="23" t="s">
        <v>47</v>
      </c>
      <c r="G28" s="66">
        <v>21</v>
      </c>
      <c r="H28" s="23" t="s">
        <v>48</v>
      </c>
      <c r="I28" s="23" t="s">
        <v>56</v>
      </c>
      <c r="J28" s="275">
        <f t="shared" si="0"/>
        <v>0.94079999999999997</v>
      </c>
      <c r="K28" s="6" t="str">
        <f t="shared" si="1"/>
        <v>2014-15</v>
      </c>
    </row>
    <row r="29" spans="1:11" x14ac:dyDescent="0.35">
      <c r="A29" s="21" t="s">
        <v>46</v>
      </c>
      <c r="B29" s="22">
        <v>3</v>
      </c>
      <c r="C29" s="36" t="s">
        <v>125</v>
      </c>
      <c r="D29" s="21" t="s">
        <v>98</v>
      </c>
      <c r="E29" s="46">
        <v>125</v>
      </c>
      <c r="F29" s="28" t="s">
        <v>47</v>
      </c>
      <c r="G29" s="4">
        <v>459</v>
      </c>
      <c r="H29" s="28" t="s">
        <v>48</v>
      </c>
      <c r="I29" s="28" t="s">
        <v>49</v>
      </c>
      <c r="J29" s="275">
        <f t="shared" si="0"/>
        <v>57.375</v>
      </c>
      <c r="K29" s="6" t="str">
        <f t="shared" si="1"/>
        <v>2014-15</v>
      </c>
    </row>
    <row r="30" spans="1:11" x14ac:dyDescent="0.35">
      <c r="A30" s="21" t="s">
        <v>46</v>
      </c>
      <c r="B30" s="22">
        <v>3</v>
      </c>
      <c r="C30" s="36" t="s">
        <v>126</v>
      </c>
      <c r="D30" s="28" t="s">
        <v>108</v>
      </c>
      <c r="E30" s="1"/>
      <c r="F30" s="28" t="s">
        <v>47</v>
      </c>
      <c r="G30" s="76">
        <v>21</v>
      </c>
      <c r="H30" s="28" t="s">
        <v>48</v>
      </c>
      <c r="I30" s="28" t="s">
        <v>49</v>
      </c>
      <c r="J30" s="275">
        <f t="shared" si="0"/>
        <v>0</v>
      </c>
      <c r="K30" s="6" t="str">
        <f t="shared" si="1"/>
        <v>2014-15</v>
      </c>
    </row>
    <row r="31" spans="1:11" x14ac:dyDescent="0.35">
      <c r="A31" s="21" t="s">
        <v>46</v>
      </c>
      <c r="B31" s="22">
        <v>3</v>
      </c>
      <c r="C31" s="36" t="s">
        <v>126</v>
      </c>
      <c r="D31" s="21" t="s">
        <v>102</v>
      </c>
      <c r="E31" s="1"/>
      <c r="F31" s="28" t="s">
        <v>47</v>
      </c>
      <c r="G31" s="76">
        <f>G23</f>
        <v>21</v>
      </c>
      <c r="H31" s="28" t="s">
        <v>48</v>
      </c>
      <c r="I31" s="28" t="s">
        <v>49</v>
      </c>
      <c r="J31" s="275">
        <f t="shared" si="0"/>
        <v>0</v>
      </c>
      <c r="K31" s="6" t="str">
        <f t="shared" si="1"/>
        <v>2014-15</v>
      </c>
    </row>
    <row r="32" spans="1:11" x14ac:dyDescent="0.35">
      <c r="A32" s="23" t="s">
        <v>46</v>
      </c>
      <c r="B32" s="24">
        <v>3</v>
      </c>
      <c r="C32" s="37" t="s">
        <v>126</v>
      </c>
      <c r="D32" s="23" t="s">
        <v>103</v>
      </c>
      <c r="E32" s="48">
        <v>2</v>
      </c>
      <c r="F32" s="23" t="s">
        <v>47</v>
      </c>
      <c r="G32" s="78">
        <v>21</v>
      </c>
      <c r="H32" s="23" t="s">
        <v>48</v>
      </c>
      <c r="I32" s="23" t="s">
        <v>49</v>
      </c>
      <c r="J32" s="275">
        <f t="shared" si="0"/>
        <v>4.2000000000000003E-2</v>
      </c>
      <c r="K32" s="6" t="str">
        <f t="shared" si="1"/>
        <v>2014-15</v>
      </c>
    </row>
    <row r="33" spans="1:11" x14ac:dyDescent="0.35">
      <c r="A33" s="21" t="s">
        <v>46</v>
      </c>
      <c r="B33" s="30">
        <v>3</v>
      </c>
      <c r="C33" s="29" t="s">
        <v>101</v>
      </c>
      <c r="D33" s="29" t="s">
        <v>122</v>
      </c>
      <c r="E33" s="46">
        <v>128</v>
      </c>
      <c r="F33" s="31" t="s">
        <v>47</v>
      </c>
      <c r="G33" s="77">
        <v>1</v>
      </c>
      <c r="H33" s="31" t="s">
        <v>48</v>
      </c>
      <c r="I33" s="31" t="s">
        <v>58</v>
      </c>
      <c r="J33" s="275">
        <f t="shared" si="0"/>
        <v>0.128</v>
      </c>
      <c r="K33" s="6" t="str">
        <f t="shared" si="1"/>
        <v>2014-15</v>
      </c>
    </row>
    <row r="34" spans="1:11" x14ac:dyDescent="0.35">
      <c r="A34" s="86" t="s">
        <v>46</v>
      </c>
      <c r="B34" s="30">
        <v>3</v>
      </c>
      <c r="C34" s="29" t="s">
        <v>101</v>
      </c>
      <c r="D34" s="29" t="s">
        <v>123</v>
      </c>
      <c r="E34" s="46">
        <v>11</v>
      </c>
      <c r="F34" s="31" t="s">
        <v>47</v>
      </c>
      <c r="G34" s="77">
        <v>21</v>
      </c>
      <c r="H34" s="31" t="s">
        <v>48</v>
      </c>
      <c r="I34" s="31" t="s">
        <v>58</v>
      </c>
      <c r="J34" s="275">
        <f t="shared" si="0"/>
        <v>0.23100000000000001</v>
      </c>
      <c r="K34" s="6" t="str">
        <f t="shared" si="1"/>
        <v>2014-15</v>
      </c>
    </row>
    <row r="35" spans="1:11" x14ac:dyDescent="0.35">
      <c r="A35" s="86" t="s">
        <v>46</v>
      </c>
      <c r="B35" s="30">
        <v>3</v>
      </c>
      <c r="C35" s="29" t="s">
        <v>101</v>
      </c>
      <c r="D35" s="29" t="s">
        <v>124</v>
      </c>
      <c r="E35" s="46">
        <v>14</v>
      </c>
      <c r="F35" s="31" t="s">
        <v>47</v>
      </c>
      <c r="G35" s="77">
        <v>2</v>
      </c>
      <c r="H35" s="31" t="s">
        <v>48</v>
      </c>
      <c r="I35" s="31" t="s">
        <v>58</v>
      </c>
      <c r="J35" s="275">
        <f t="shared" si="0"/>
        <v>2.8000000000000001E-2</v>
      </c>
      <c r="K35" s="6" t="str">
        <f t="shared" si="1"/>
        <v>2014-15</v>
      </c>
    </row>
    <row r="36" spans="1:11" x14ac:dyDescent="0.35">
      <c r="A36" s="23" t="s">
        <v>46</v>
      </c>
      <c r="B36" s="24">
        <v>3</v>
      </c>
      <c r="C36" s="23" t="s">
        <v>59</v>
      </c>
      <c r="D36" s="23" t="s">
        <v>104</v>
      </c>
      <c r="E36" s="14">
        <f>E15*0.95</f>
        <v>47513.299999999996</v>
      </c>
      <c r="F36" s="23" t="s">
        <v>40</v>
      </c>
      <c r="G36" s="49">
        <v>0.70799999999999996</v>
      </c>
      <c r="H36" s="23" t="s">
        <v>41</v>
      </c>
      <c r="I36" s="23" t="s">
        <v>60</v>
      </c>
      <c r="J36" s="275">
        <f t="shared" si="0"/>
        <v>33.639416399999995</v>
      </c>
      <c r="K36" s="6" t="str">
        <f t="shared" si="1"/>
        <v>2014-15</v>
      </c>
    </row>
    <row r="37" spans="1:11" s="128" customFormat="1" x14ac:dyDescent="0.35">
      <c r="A37" s="183" t="s">
        <v>61</v>
      </c>
      <c r="B37" s="95">
        <v>3</v>
      </c>
      <c r="C37" s="138" t="s">
        <v>62</v>
      </c>
      <c r="D37" s="137" t="s">
        <v>130</v>
      </c>
      <c r="E37" s="185">
        <v>83497.399999999994</v>
      </c>
      <c r="F37" s="184" t="s">
        <v>63</v>
      </c>
      <c r="G37" s="186">
        <v>0.29990099999999997</v>
      </c>
      <c r="H37" s="137" t="s">
        <v>64</v>
      </c>
      <c r="I37" s="138" t="s">
        <v>131</v>
      </c>
      <c r="J37" s="275">
        <f t="shared" si="0"/>
        <v>25.040953757399993</v>
      </c>
      <c r="K37" s="176" t="str">
        <f t="shared" si="1"/>
        <v>2014-15</v>
      </c>
    </row>
    <row r="38" spans="1:11" s="128" customFormat="1" x14ac:dyDescent="0.35">
      <c r="A38" s="137" t="s">
        <v>61</v>
      </c>
      <c r="B38" s="95">
        <v>3</v>
      </c>
      <c r="C38" s="138" t="s">
        <v>62</v>
      </c>
      <c r="D38" s="137" t="s">
        <v>129</v>
      </c>
      <c r="E38" s="182"/>
      <c r="F38" s="138" t="s">
        <v>63</v>
      </c>
      <c r="G38" s="187"/>
      <c r="H38" s="137" t="s">
        <v>64</v>
      </c>
      <c r="I38" s="138" t="s">
        <v>128</v>
      </c>
      <c r="J38" s="275">
        <f t="shared" si="0"/>
        <v>0</v>
      </c>
      <c r="K38" s="129" t="str">
        <f t="shared" si="1"/>
        <v>2014-15</v>
      </c>
    </row>
    <row r="39" spans="1:11" x14ac:dyDescent="0.35">
      <c r="A39" s="29" t="s">
        <v>61</v>
      </c>
      <c r="B39" s="30">
        <v>3</v>
      </c>
      <c r="C39" s="31" t="s">
        <v>62</v>
      </c>
      <c r="D39" s="29" t="s">
        <v>66</v>
      </c>
      <c r="E39" s="38">
        <v>11067</v>
      </c>
      <c r="F39" s="31" t="s">
        <v>63</v>
      </c>
      <c r="G39" s="186">
        <v>0.30780000000000002</v>
      </c>
      <c r="H39" s="29" t="s">
        <v>64</v>
      </c>
      <c r="I39" s="31" t="s">
        <v>65</v>
      </c>
      <c r="J39" s="275">
        <f t="shared" si="0"/>
        <v>3.4064226000000004</v>
      </c>
      <c r="K39" s="6" t="str">
        <f t="shared" si="1"/>
        <v>2014-15</v>
      </c>
    </row>
    <row r="40" spans="1:11" x14ac:dyDescent="0.35">
      <c r="A40" s="29" t="s">
        <v>61</v>
      </c>
      <c r="B40" s="30">
        <v>3</v>
      </c>
      <c r="C40" s="31" t="s">
        <v>62</v>
      </c>
      <c r="D40" s="29" t="s">
        <v>67</v>
      </c>
      <c r="E40" s="38">
        <v>17994</v>
      </c>
      <c r="F40" s="31" t="s">
        <v>63</v>
      </c>
      <c r="G40" s="186">
        <v>0.29342000000000001</v>
      </c>
      <c r="H40" s="29" t="s">
        <v>64</v>
      </c>
      <c r="I40" s="31" t="s">
        <v>65</v>
      </c>
      <c r="J40" s="275">
        <f t="shared" si="0"/>
        <v>5.2797994800000003</v>
      </c>
      <c r="K40" s="6" t="str">
        <f t="shared" si="1"/>
        <v>2014-15</v>
      </c>
    </row>
    <row r="41" spans="1:11" x14ac:dyDescent="0.35">
      <c r="A41" s="29" t="s">
        <v>61</v>
      </c>
      <c r="B41" s="30">
        <v>3</v>
      </c>
      <c r="C41" s="31" t="s">
        <v>62</v>
      </c>
      <c r="D41" s="29" t="s">
        <v>68</v>
      </c>
      <c r="E41" s="2"/>
      <c r="F41" s="31" t="s">
        <v>63</v>
      </c>
      <c r="G41" s="186">
        <v>0.2072</v>
      </c>
      <c r="H41" s="29" t="s">
        <v>64</v>
      </c>
      <c r="I41" s="31" t="s">
        <v>65</v>
      </c>
      <c r="J41" s="275">
        <f t="shared" si="0"/>
        <v>0</v>
      </c>
      <c r="K41" s="6" t="str">
        <f t="shared" si="1"/>
        <v>2014-15</v>
      </c>
    </row>
    <row r="42" spans="1:11" x14ac:dyDescent="0.35">
      <c r="A42" s="29" t="s">
        <v>61</v>
      </c>
      <c r="B42" s="30">
        <v>3</v>
      </c>
      <c r="C42" s="31" t="s">
        <v>62</v>
      </c>
      <c r="D42" s="29" t="s">
        <v>69</v>
      </c>
      <c r="E42" s="2"/>
      <c r="F42" s="31" t="s">
        <v>70</v>
      </c>
      <c r="G42" s="65"/>
      <c r="H42" s="29" t="s">
        <v>64</v>
      </c>
      <c r="I42" s="31" t="s">
        <v>65</v>
      </c>
      <c r="J42" s="275">
        <f t="shared" si="0"/>
        <v>0</v>
      </c>
      <c r="K42" s="6" t="str">
        <f t="shared" si="1"/>
        <v>2014-15</v>
      </c>
    </row>
    <row r="43" spans="1:11" x14ac:dyDescent="0.35">
      <c r="A43" s="29" t="s">
        <v>61</v>
      </c>
      <c r="B43" s="30">
        <v>3</v>
      </c>
      <c r="C43" s="31" t="s">
        <v>62</v>
      </c>
      <c r="D43" s="29" t="s">
        <v>105</v>
      </c>
      <c r="E43" s="2"/>
      <c r="F43" s="31" t="s">
        <v>63</v>
      </c>
      <c r="G43" s="65"/>
      <c r="H43" s="29" t="s">
        <v>64</v>
      </c>
      <c r="I43" s="31" t="s">
        <v>65</v>
      </c>
      <c r="J43" s="275">
        <f t="shared" si="0"/>
        <v>0</v>
      </c>
      <c r="K43" s="6" t="str">
        <f t="shared" si="1"/>
        <v>2014-15</v>
      </c>
    </row>
    <row r="44" spans="1:11" x14ac:dyDescent="0.35">
      <c r="A44" s="29" t="s">
        <v>61</v>
      </c>
      <c r="B44" s="30">
        <v>3</v>
      </c>
      <c r="C44" s="56" t="s">
        <v>62</v>
      </c>
      <c r="D44" s="55" t="s">
        <v>71</v>
      </c>
      <c r="E44" s="191">
        <v>1572132</v>
      </c>
      <c r="F44" s="189" t="s">
        <v>70</v>
      </c>
      <c r="G44" s="193">
        <v>0.29794999999999999</v>
      </c>
      <c r="H44" s="29" t="s">
        <v>72</v>
      </c>
      <c r="I44" s="268" t="s">
        <v>152</v>
      </c>
      <c r="J44" s="275">
        <f t="shared" si="0"/>
        <v>468.41672940000001</v>
      </c>
      <c r="K44" s="6" t="str">
        <f t="shared" si="1"/>
        <v>2014-15</v>
      </c>
    </row>
    <row r="45" spans="1:11" x14ac:dyDescent="0.35">
      <c r="A45" s="29" t="s">
        <v>61</v>
      </c>
      <c r="B45" s="30">
        <v>3</v>
      </c>
      <c r="C45" s="56" t="s">
        <v>62</v>
      </c>
      <c r="D45" s="55" t="s">
        <v>74</v>
      </c>
      <c r="E45" s="191">
        <v>1039864</v>
      </c>
      <c r="F45" s="189" t="s">
        <v>70</v>
      </c>
      <c r="G45" s="193">
        <v>0.16972000000000001</v>
      </c>
      <c r="H45" s="29" t="s">
        <v>72</v>
      </c>
      <c r="I45" s="268" t="s">
        <v>152</v>
      </c>
      <c r="J45" s="275">
        <f t="shared" si="0"/>
        <v>176.48571808000003</v>
      </c>
      <c r="K45" s="6" t="str">
        <f t="shared" si="1"/>
        <v>2014-15</v>
      </c>
    </row>
    <row r="46" spans="1:11" x14ac:dyDescent="0.35">
      <c r="A46" s="29" t="s">
        <v>61</v>
      </c>
      <c r="B46" s="30">
        <v>3</v>
      </c>
      <c r="C46" s="56" t="s">
        <v>62</v>
      </c>
      <c r="D46" s="55" t="s">
        <v>111</v>
      </c>
      <c r="E46" s="191">
        <v>5623239</v>
      </c>
      <c r="F46" s="190" t="s">
        <v>70</v>
      </c>
      <c r="G46" s="192">
        <v>0.19813</v>
      </c>
      <c r="H46" s="29" t="s">
        <v>72</v>
      </c>
      <c r="I46" s="268" t="s">
        <v>152</v>
      </c>
      <c r="J46" s="275">
        <f t="shared" si="0"/>
        <v>1114.1323430699999</v>
      </c>
      <c r="K46" s="6" t="str">
        <f t="shared" si="1"/>
        <v>2014-15</v>
      </c>
    </row>
    <row r="47" spans="1:11" x14ac:dyDescent="0.35">
      <c r="A47" s="29" t="s">
        <v>61</v>
      </c>
      <c r="B47" s="30">
        <v>3</v>
      </c>
      <c r="C47" s="56" t="s">
        <v>62</v>
      </c>
      <c r="D47" s="55" t="s">
        <v>75</v>
      </c>
      <c r="E47" s="191">
        <v>3425346</v>
      </c>
      <c r="F47" s="189" t="s">
        <v>70</v>
      </c>
      <c r="G47" s="192">
        <v>0.18115999999999999</v>
      </c>
      <c r="H47" s="29" t="s">
        <v>72</v>
      </c>
      <c r="I47" s="268" t="s">
        <v>152</v>
      </c>
      <c r="J47" s="275">
        <f t="shared" si="0"/>
        <v>620.5356813599999</v>
      </c>
      <c r="K47" s="6" t="str">
        <f t="shared" si="1"/>
        <v>2014-15</v>
      </c>
    </row>
    <row r="48" spans="1:11" x14ac:dyDescent="0.35">
      <c r="A48" s="29" t="s">
        <v>61</v>
      </c>
      <c r="B48" s="30">
        <v>3</v>
      </c>
      <c r="C48" s="31" t="s">
        <v>62</v>
      </c>
      <c r="D48" s="29" t="s">
        <v>149</v>
      </c>
      <c r="E48" s="191">
        <v>454793</v>
      </c>
      <c r="F48" s="189" t="s">
        <v>70</v>
      </c>
      <c r="G48" s="192">
        <v>4.5057E-2</v>
      </c>
      <c r="H48" s="29" t="s">
        <v>72</v>
      </c>
      <c r="I48" s="31" t="s">
        <v>76</v>
      </c>
      <c r="J48" s="275">
        <f t="shared" si="0"/>
        <v>20.491608200999998</v>
      </c>
      <c r="K48" s="6" t="str">
        <f t="shared" si="1"/>
        <v>2014-15</v>
      </c>
    </row>
    <row r="49" spans="1:11" s="281" customFormat="1" x14ac:dyDescent="0.35">
      <c r="A49" s="253" t="s">
        <v>61</v>
      </c>
      <c r="B49" s="95">
        <v>3</v>
      </c>
      <c r="C49" s="268" t="s">
        <v>62</v>
      </c>
      <c r="D49" s="253" t="s">
        <v>150</v>
      </c>
      <c r="E49" s="291">
        <v>2154589.2156159226</v>
      </c>
      <c r="F49" s="253" t="s">
        <v>70</v>
      </c>
      <c r="G49" s="282">
        <f>G48</f>
        <v>4.5057E-2</v>
      </c>
      <c r="H49" s="253" t="s">
        <v>72</v>
      </c>
      <c r="I49" s="268" t="s">
        <v>76</v>
      </c>
      <c r="J49" s="275">
        <f t="shared" ref="J49" si="2">(E49*G49)/1000</f>
        <v>97.079326288006612</v>
      </c>
      <c r="K49" s="282" t="str">
        <f t="shared" si="1"/>
        <v>2014-15</v>
      </c>
    </row>
    <row r="50" spans="1:11" x14ac:dyDescent="0.35">
      <c r="A50" s="25" t="s">
        <v>61</v>
      </c>
      <c r="B50" s="26">
        <v>3</v>
      </c>
      <c r="C50" s="25" t="s">
        <v>62</v>
      </c>
      <c r="D50" s="25" t="s">
        <v>77</v>
      </c>
      <c r="E50" s="195"/>
      <c r="F50" s="188" t="s">
        <v>70</v>
      </c>
      <c r="G50" s="194">
        <v>1.205E-2</v>
      </c>
      <c r="H50" s="25" t="s">
        <v>72</v>
      </c>
      <c r="I50" s="25" t="s">
        <v>76</v>
      </c>
      <c r="J50" s="275">
        <f t="shared" si="0"/>
        <v>0</v>
      </c>
      <c r="K50" s="6" t="str">
        <f t="shared" si="1"/>
        <v>2014-15</v>
      </c>
    </row>
    <row r="51" spans="1:11" x14ac:dyDescent="0.35">
      <c r="A51" s="21" t="s">
        <v>78</v>
      </c>
      <c r="B51" s="22">
        <v>3</v>
      </c>
      <c r="C51" s="28" t="s">
        <v>79</v>
      </c>
      <c r="D51" s="21" t="s">
        <v>136</v>
      </c>
      <c r="E51" s="38">
        <v>6944571</v>
      </c>
      <c r="F51" s="28" t="s">
        <v>70</v>
      </c>
      <c r="G51" s="6">
        <f>G48</f>
        <v>4.5057E-2</v>
      </c>
      <c r="H51" s="21" t="s">
        <v>72</v>
      </c>
      <c r="I51" s="28" t="s">
        <v>65</v>
      </c>
      <c r="J51" s="275">
        <f t="shared" ref="J51:J65" si="3">(E51*G51)/1000</f>
        <v>312.90153554699998</v>
      </c>
      <c r="K51" s="6" t="str">
        <f t="shared" si="1"/>
        <v>2014-15</v>
      </c>
    </row>
    <row r="52" spans="1:11" x14ac:dyDescent="0.35">
      <c r="A52" s="21" t="s">
        <v>78</v>
      </c>
      <c r="B52" s="22">
        <v>3</v>
      </c>
      <c r="C52" s="28" t="s">
        <v>79</v>
      </c>
      <c r="D52" s="21" t="s">
        <v>81</v>
      </c>
      <c r="E52" s="38">
        <v>187267</v>
      </c>
      <c r="F52" s="28" t="s">
        <v>70</v>
      </c>
      <c r="G52" s="39">
        <v>5.4609999999999999E-2</v>
      </c>
      <c r="H52" s="21" t="s">
        <v>72</v>
      </c>
      <c r="I52" s="28" t="s">
        <v>65</v>
      </c>
      <c r="J52" s="275">
        <f t="shared" si="3"/>
        <v>10.22665087</v>
      </c>
      <c r="K52" s="6" t="str">
        <f t="shared" si="1"/>
        <v>2014-15</v>
      </c>
    </row>
    <row r="53" spans="1:11" x14ac:dyDescent="0.35">
      <c r="A53" s="21" t="s">
        <v>78</v>
      </c>
      <c r="B53" s="22">
        <v>3</v>
      </c>
      <c r="C53" s="28" t="s">
        <v>79</v>
      </c>
      <c r="D53" s="21" t="s">
        <v>82</v>
      </c>
      <c r="E53" s="38">
        <v>3518197</v>
      </c>
      <c r="F53" s="28" t="s">
        <v>70</v>
      </c>
      <c r="G53" s="39">
        <v>0.10883</v>
      </c>
      <c r="H53" s="21" t="s">
        <v>72</v>
      </c>
      <c r="I53" s="28" t="s">
        <v>65</v>
      </c>
      <c r="J53" s="275">
        <f t="shared" si="3"/>
        <v>382.88537951000001</v>
      </c>
      <c r="K53" s="6" t="str">
        <f t="shared" si="1"/>
        <v>2014-15</v>
      </c>
    </row>
    <row r="54" spans="1:11" s="128" customFormat="1" x14ac:dyDescent="0.35">
      <c r="A54" s="86" t="s">
        <v>78</v>
      </c>
      <c r="B54" s="87">
        <v>3</v>
      </c>
      <c r="C54" s="93" t="s">
        <v>79</v>
      </c>
      <c r="D54" s="137" t="s">
        <v>132</v>
      </c>
      <c r="E54" s="197">
        <v>2968591</v>
      </c>
      <c r="F54" s="196" t="s">
        <v>70</v>
      </c>
      <c r="G54" s="198">
        <v>0.18634999999999999</v>
      </c>
      <c r="H54" s="137" t="s">
        <v>83</v>
      </c>
      <c r="I54" s="138" t="s">
        <v>131</v>
      </c>
      <c r="J54" s="275">
        <f t="shared" si="3"/>
        <v>553.19693284999994</v>
      </c>
      <c r="K54" s="176" t="str">
        <f t="shared" si="1"/>
        <v>2014-15</v>
      </c>
    </row>
    <row r="55" spans="1:11" x14ac:dyDescent="0.35">
      <c r="A55" s="23" t="s">
        <v>78</v>
      </c>
      <c r="B55" s="24">
        <v>3</v>
      </c>
      <c r="C55" s="23" t="s">
        <v>79</v>
      </c>
      <c r="D55" s="23" t="s">
        <v>84</v>
      </c>
      <c r="E55" s="40">
        <v>101185</v>
      </c>
      <c r="F55" s="23" t="s">
        <v>70</v>
      </c>
      <c r="G55" s="41">
        <v>0.11966</v>
      </c>
      <c r="H55" s="23" t="s">
        <v>72</v>
      </c>
      <c r="I55" s="23" t="s">
        <v>65</v>
      </c>
      <c r="J55" s="275">
        <f t="shared" si="3"/>
        <v>12.107797099999999</v>
      </c>
      <c r="K55" s="6" t="str">
        <f t="shared" si="1"/>
        <v>2014-15</v>
      </c>
    </row>
    <row r="56" spans="1:11" x14ac:dyDescent="0.35">
      <c r="A56" s="21" t="s">
        <v>78</v>
      </c>
      <c r="B56" s="30">
        <v>3</v>
      </c>
      <c r="C56" s="29" t="s">
        <v>85</v>
      </c>
      <c r="D56" s="29" t="s">
        <v>136</v>
      </c>
      <c r="E56" s="54">
        <v>31914066</v>
      </c>
      <c r="F56" s="31" t="s">
        <v>70</v>
      </c>
      <c r="G56" s="68">
        <f>G48</f>
        <v>4.5057E-2</v>
      </c>
      <c r="H56" s="29" t="s">
        <v>72</v>
      </c>
      <c r="I56" s="31" t="s">
        <v>65</v>
      </c>
      <c r="J56" s="275">
        <f t="shared" si="3"/>
        <v>1437.9520717620001</v>
      </c>
      <c r="K56" s="6" t="str">
        <f t="shared" si="1"/>
        <v>2014-15</v>
      </c>
    </row>
    <row r="57" spans="1:11" x14ac:dyDescent="0.35">
      <c r="A57" s="21" t="s">
        <v>78</v>
      </c>
      <c r="B57" s="30">
        <v>3</v>
      </c>
      <c r="C57" s="29" t="s">
        <v>85</v>
      </c>
      <c r="D57" s="29" t="s">
        <v>81</v>
      </c>
      <c r="E57" s="38">
        <v>1110104</v>
      </c>
      <c r="F57" s="31" t="s">
        <v>70</v>
      </c>
      <c r="G57" s="6">
        <f>G52</f>
        <v>5.4609999999999999E-2</v>
      </c>
      <c r="H57" s="29" t="s">
        <v>72</v>
      </c>
      <c r="I57" s="31" t="s">
        <v>65</v>
      </c>
      <c r="J57" s="275">
        <f t="shared" si="3"/>
        <v>60.622779439999995</v>
      </c>
      <c r="K57" s="6" t="str">
        <f t="shared" si="1"/>
        <v>2014-15</v>
      </c>
    </row>
    <row r="58" spans="1:11" x14ac:dyDescent="0.35">
      <c r="A58" s="21" t="s">
        <v>78</v>
      </c>
      <c r="B58" s="30">
        <v>3</v>
      </c>
      <c r="C58" s="29" t="s">
        <v>85</v>
      </c>
      <c r="D58" s="29" t="s">
        <v>82</v>
      </c>
      <c r="E58" s="38">
        <v>37970455</v>
      </c>
      <c r="F58" s="31" t="s">
        <v>70</v>
      </c>
      <c r="G58" s="6">
        <f>G53</f>
        <v>0.10883</v>
      </c>
      <c r="H58" s="29" t="s">
        <v>72</v>
      </c>
      <c r="I58" s="31" t="s">
        <v>65</v>
      </c>
      <c r="J58" s="275">
        <f t="shared" si="3"/>
        <v>4132.3246176499997</v>
      </c>
      <c r="K58" s="6" t="str">
        <f t="shared" si="1"/>
        <v>2014-15</v>
      </c>
    </row>
    <row r="59" spans="1:11" s="128" customFormat="1" x14ac:dyDescent="0.35">
      <c r="A59" s="201" t="s">
        <v>78</v>
      </c>
      <c r="B59" s="203">
        <v>3</v>
      </c>
      <c r="C59" s="202" t="s">
        <v>85</v>
      </c>
      <c r="D59" s="202" t="s">
        <v>132</v>
      </c>
      <c r="E59" s="204">
        <v>16922050</v>
      </c>
      <c r="F59" s="202" t="s">
        <v>70</v>
      </c>
      <c r="G59" s="200">
        <f>G54</f>
        <v>0.18634999999999999</v>
      </c>
      <c r="H59" s="202" t="s">
        <v>83</v>
      </c>
      <c r="I59" s="202" t="s">
        <v>131</v>
      </c>
      <c r="J59" s="275">
        <f t="shared" si="3"/>
        <v>3153.4240174999995</v>
      </c>
      <c r="K59" s="176" t="str">
        <f t="shared" si="1"/>
        <v>2014-15</v>
      </c>
    </row>
    <row r="60" spans="1:11" s="128" customFormat="1" x14ac:dyDescent="0.35">
      <c r="A60" s="86" t="s">
        <v>78</v>
      </c>
      <c r="B60" s="92">
        <v>3</v>
      </c>
      <c r="C60" s="260" t="s">
        <v>134</v>
      </c>
      <c r="D60" s="260" t="s">
        <v>105</v>
      </c>
      <c r="E60" s="280">
        <v>358862</v>
      </c>
      <c r="F60" s="260" t="s">
        <v>70</v>
      </c>
      <c r="G60" s="259">
        <v>2.93E-2</v>
      </c>
      <c r="H60" s="86" t="s">
        <v>72</v>
      </c>
      <c r="I60" s="260" t="s">
        <v>139</v>
      </c>
      <c r="J60" s="278">
        <f t="shared" si="3"/>
        <v>10.5146566</v>
      </c>
      <c r="K60" s="239" t="str">
        <f t="shared" si="1"/>
        <v>2014-15</v>
      </c>
    </row>
    <row r="61" spans="1:11" s="128" customFormat="1" x14ac:dyDescent="0.35">
      <c r="A61" s="86" t="s">
        <v>78</v>
      </c>
      <c r="B61" s="92">
        <v>3</v>
      </c>
      <c r="C61" s="260" t="s">
        <v>134</v>
      </c>
      <c r="D61" s="260" t="s">
        <v>132</v>
      </c>
      <c r="E61" s="280">
        <v>506736</v>
      </c>
      <c r="F61" s="260" t="s">
        <v>70</v>
      </c>
      <c r="G61" s="132">
        <f>G54</f>
        <v>0.18634999999999999</v>
      </c>
      <c r="H61" s="86" t="s">
        <v>72</v>
      </c>
      <c r="I61" s="260" t="s">
        <v>141</v>
      </c>
      <c r="J61" s="278">
        <f t="shared" si="3"/>
        <v>94.4302536</v>
      </c>
      <c r="K61" s="239" t="str">
        <f t="shared" si="1"/>
        <v>2014-15</v>
      </c>
    </row>
    <row r="62" spans="1:11" s="128" customFormat="1" x14ac:dyDescent="0.35">
      <c r="A62" s="86" t="s">
        <v>78</v>
      </c>
      <c r="B62" s="92">
        <v>3</v>
      </c>
      <c r="C62" s="260" t="s">
        <v>134</v>
      </c>
      <c r="D62" s="260" t="s">
        <v>135</v>
      </c>
      <c r="E62" s="280">
        <v>738079</v>
      </c>
      <c r="F62" s="260" t="s">
        <v>70</v>
      </c>
      <c r="G62" s="279">
        <f>G44</f>
        <v>0.29794999999999999</v>
      </c>
      <c r="H62" s="86" t="s">
        <v>72</v>
      </c>
      <c r="I62" s="268" t="s">
        <v>152</v>
      </c>
      <c r="J62" s="278">
        <f t="shared" si="3"/>
        <v>219.91063805000002</v>
      </c>
      <c r="K62" s="239" t="str">
        <f t="shared" si="1"/>
        <v>2014-15</v>
      </c>
    </row>
    <row r="63" spans="1:11" s="128" customFormat="1" x14ac:dyDescent="0.35">
      <c r="A63" s="264" t="s">
        <v>78</v>
      </c>
      <c r="B63" s="89">
        <v>3</v>
      </c>
      <c r="C63" s="264" t="s">
        <v>134</v>
      </c>
      <c r="D63" s="264" t="s">
        <v>136</v>
      </c>
      <c r="E63" s="274">
        <v>1945378</v>
      </c>
      <c r="F63" s="264" t="s">
        <v>70</v>
      </c>
      <c r="G63" s="130">
        <f>G48</f>
        <v>4.5057E-2</v>
      </c>
      <c r="H63" s="264" t="s">
        <v>72</v>
      </c>
      <c r="I63" s="264" t="s">
        <v>140</v>
      </c>
      <c r="J63" s="80">
        <f t="shared" si="3"/>
        <v>87.652896546000008</v>
      </c>
      <c r="K63" s="239" t="str">
        <f t="shared" si="1"/>
        <v>2014-15</v>
      </c>
    </row>
    <row r="64" spans="1:11" x14ac:dyDescent="0.35">
      <c r="A64" s="21" t="s">
        <v>78</v>
      </c>
      <c r="B64" s="22">
        <v>3</v>
      </c>
      <c r="C64" s="36" t="s">
        <v>86</v>
      </c>
      <c r="D64" s="55" t="s">
        <v>111</v>
      </c>
      <c r="E64" s="38">
        <v>26170212</v>
      </c>
      <c r="F64" s="28" t="s">
        <v>70</v>
      </c>
      <c r="G64" s="6">
        <f>G46</f>
        <v>0.19813</v>
      </c>
      <c r="H64" s="21" t="s">
        <v>72</v>
      </c>
      <c r="I64" s="268" t="s">
        <v>152</v>
      </c>
      <c r="J64" s="275">
        <f t="shared" si="3"/>
        <v>5185.1041035600001</v>
      </c>
      <c r="K64" s="6" t="str">
        <f t="shared" si="1"/>
        <v>2014-15</v>
      </c>
    </row>
    <row r="65" spans="1:11" x14ac:dyDescent="0.35">
      <c r="A65" s="23" t="s">
        <v>78</v>
      </c>
      <c r="B65" s="24">
        <v>3</v>
      </c>
      <c r="C65" s="37" t="s">
        <v>86</v>
      </c>
      <c r="D65" s="67" t="s">
        <v>74</v>
      </c>
      <c r="E65" s="40">
        <v>7970750</v>
      </c>
      <c r="F65" s="23" t="s">
        <v>70</v>
      </c>
      <c r="G65" s="7">
        <f>G45</f>
        <v>0.16972000000000001</v>
      </c>
      <c r="H65" s="23" t="s">
        <v>72</v>
      </c>
      <c r="I65" s="268" t="s">
        <v>152</v>
      </c>
      <c r="J65" s="275">
        <f t="shared" si="3"/>
        <v>1352.7956900000001</v>
      </c>
      <c r="K65" s="6" t="str">
        <f t="shared" si="1"/>
        <v>2014-15</v>
      </c>
    </row>
    <row r="66" spans="1:11" x14ac:dyDescent="0.35">
      <c r="A66" s="18" t="s">
        <v>107</v>
      </c>
      <c r="B66" s="33">
        <v>3</v>
      </c>
      <c r="C66" s="31" t="s">
        <v>90</v>
      </c>
      <c r="D66" s="31" t="s">
        <v>90</v>
      </c>
      <c r="I66" s="31" t="s">
        <v>106</v>
      </c>
      <c r="J66" s="164">
        <v>8760</v>
      </c>
      <c r="K66" s="6" t="str">
        <f t="shared" si="1"/>
        <v>2014-15</v>
      </c>
    </row>
    <row r="67" spans="1:11" x14ac:dyDescent="0.35">
      <c r="A67" s="18" t="s">
        <v>107</v>
      </c>
      <c r="B67" s="26">
        <v>3</v>
      </c>
      <c r="C67" s="25" t="s">
        <v>91</v>
      </c>
      <c r="D67" s="25" t="s">
        <v>91</v>
      </c>
      <c r="E67" s="52"/>
      <c r="F67" s="52"/>
      <c r="G67" s="52"/>
      <c r="H67" s="52"/>
      <c r="I67" s="25" t="s">
        <v>106</v>
      </c>
      <c r="J67" s="165">
        <v>3588</v>
      </c>
      <c r="K67" s="6" t="str">
        <f t="shared" si="1"/>
        <v>2014-15</v>
      </c>
    </row>
    <row r="68" spans="1:11" x14ac:dyDescent="0.35">
      <c r="A68" s="61" t="s">
        <v>89</v>
      </c>
      <c r="B68" s="35">
        <v>0</v>
      </c>
      <c r="C68" s="34" t="s">
        <v>89</v>
      </c>
      <c r="D68" s="34" t="s">
        <v>89</v>
      </c>
      <c r="E68" s="61"/>
      <c r="F68" s="61"/>
      <c r="G68" s="61"/>
      <c r="H68" s="61"/>
      <c r="I68" s="25" t="s">
        <v>106</v>
      </c>
      <c r="J68" s="166">
        <v>0</v>
      </c>
      <c r="K68" s="6" t="str">
        <f t="shared" si="1"/>
        <v>2014-15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K61"/>
  <sheetViews>
    <sheetView zoomScale="90" zoomScaleNormal="90" workbookViewId="0">
      <pane ySplit="1" topLeftCell="A36" activePane="bottomLeft" state="frozen"/>
      <selection pane="bottomLeft" activeCell="I57" sqref="I57:I58"/>
    </sheetView>
  </sheetViews>
  <sheetFormatPr defaultColWidth="9.1796875" defaultRowHeight="14.5" x14ac:dyDescent="0.35"/>
  <cols>
    <col min="1" max="1" width="21.7265625" style="79" customWidth="1"/>
    <col min="2" max="2" width="11.7265625" style="79" customWidth="1"/>
    <col min="3" max="3" width="44.1796875" style="79" customWidth="1"/>
    <col min="4" max="4" width="25.7265625" style="79" customWidth="1"/>
    <col min="5" max="5" width="16.81640625" style="79" customWidth="1"/>
    <col min="6" max="6" width="10.81640625" style="79" customWidth="1"/>
    <col min="7" max="7" width="12.26953125" style="79" customWidth="1"/>
    <col min="8" max="8" width="12" style="79" customWidth="1"/>
    <col min="9" max="9" width="14.7265625" style="79" customWidth="1"/>
    <col min="10" max="10" width="15.81640625" style="79" customWidth="1"/>
    <col min="11" max="16384" width="9.1796875" style="79"/>
  </cols>
  <sheetData>
    <row r="1" spans="1:11" ht="15" thickBot="1" x14ac:dyDescent="0.4">
      <c r="A1" s="84" t="s">
        <v>0</v>
      </c>
      <c r="B1" s="85" t="s">
        <v>1</v>
      </c>
      <c r="C1" s="84" t="s">
        <v>2</v>
      </c>
      <c r="D1" s="84" t="s">
        <v>3</v>
      </c>
      <c r="E1" s="126" t="s">
        <v>4</v>
      </c>
      <c r="F1" s="84" t="s">
        <v>5</v>
      </c>
      <c r="G1" s="135" t="s">
        <v>6</v>
      </c>
      <c r="H1" s="84" t="s">
        <v>7</v>
      </c>
      <c r="I1" s="84" t="s">
        <v>8</v>
      </c>
      <c r="J1" s="103" t="s">
        <v>9</v>
      </c>
      <c r="K1" s="83" t="s">
        <v>87</v>
      </c>
    </row>
    <row r="2" spans="1:11" x14ac:dyDescent="0.35">
      <c r="A2" s="86" t="s">
        <v>10</v>
      </c>
      <c r="B2" s="87">
        <v>1</v>
      </c>
      <c r="C2" s="86" t="s">
        <v>11</v>
      </c>
      <c r="D2" s="86" t="s">
        <v>12</v>
      </c>
      <c r="E2" s="117">
        <v>14910196</v>
      </c>
      <c r="F2" s="86" t="s">
        <v>13</v>
      </c>
      <c r="G2" s="143">
        <v>0.184973003</v>
      </c>
      <c r="H2" s="86" t="s">
        <v>14</v>
      </c>
      <c r="I2" s="86" t="s">
        <v>15</v>
      </c>
      <c r="J2" s="82">
        <f>(E2*G2)/1000</f>
        <v>2757.9837294385879</v>
      </c>
      <c r="K2" s="139" t="s">
        <v>127</v>
      </c>
    </row>
    <row r="3" spans="1:11" x14ac:dyDescent="0.35">
      <c r="A3" s="88" t="s">
        <v>10</v>
      </c>
      <c r="B3" s="89">
        <v>1</v>
      </c>
      <c r="C3" s="88" t="s">
        <v>11</v>
      </c>
      <c r="D3" s="88" t="s">
        <v>16</v>
      </c>
      <c r="E3" s="118">
        <v>1714242</v>
      </c>
      <c r="F3" s="88" t="s">
        <v>13</v>
      </c>
      <c r="G3" s="131">
        <v>0.184973003</v>
      </c>
      <c r="H3" s="88" t="s">
        <v>14</v>
      </c>
      <c r="I3" s="88" t="s">
        <v>15</v>
      </c>
      <c r="J3" s="275">
        <f t="shared" ref="J3:J58" si="0">(E3*G3)/1000</f>
        <v>317.08849060872598</v>
      </c>
      <c r="K3" s="81" t="str">
        <f>$K$2</f>
        <v>2013-14</v>
      </c>
    </row>
    <row r="4" spans="1:11" x14ac:dyDescent="0.35">
      <c r="A4" s="94" t="s">
        <v>10</v>
      </c>
      <c r="B4" s="95">
        <v>1</v>
      </c>
      <c r="C4" s="94" t="s">
        <v>17</v>
      </c>
      <c r="D4" s="94" t="s">
        <v>18</v>
      </c>
      <c r="E4" s="111"/>
      <c r="F4" s="94" t="s">
        <v>19</v>
      </c>
      <c r="G4" s="137">
        <v>1430</v>
      </c>
      <c r="H4" s="94" t="s">
        <v>20</v>
      </c>
      <c r="I4" s="94" t="s">
        <v>21</v>
      </c>
      <c r="J4" s="275">
        <f t="shared" si="0"/>
        <v>0</v>
      </c>
      <c r="K4" s="81" t="str">
        <f t="shared" ref="K4:K61" si="1">$K$2</f>
        <v>2013-14</v>
      </c>
    </row>
    <row r="5" spans="1:11" x14ac:dyDescent="0.35">
      <c r="A5" s="94" t="s">
        <v>10</v>
      </c>
      <c r="B5" s="95">
        <v>1</v>
      </c>
      <c r="C5" s="94" t="s">
        <v>17</v>
      </c>
      <c r="D5" s="94" t="s">
        <v>22</v>
      </c>
      <c r="E5" s="119">
        <v>2.5</v>
      </c>
      <c r="F5" s="94" t="s">
        <v>19</v>
      </c>
      <c r="G5" s="133">
        <v>2088</v>
      </c>
      <c r="H5" s="94" t="s">
        <v>20</v>
      </c>
      <c r="I5" s="94" t="s">
        <v>21</v>
      </c>
      <c r="J5" s="275">
        <f t="shared" si="0"/>
        <v>5.22</v>
      </c>
      <c r="K5" s="81" t="str">
        <f t="shared" si="1"/>
        <v>2013-14</v>
      </c>
    </row>
    <row r="6" spans="1:11" x14ac:dyDescent="0.35">
      <c r="A6" s="94" t="s">
        <v>10</v>
      </c>
      <c r="B6" s="95">
        <v>1</v>
      </c>
      <c r="C6" s="94" t="s">
        <v>17</v>
      </c>
      <c r="D6" s="94" t="s">
        <v>23</v>
      </c>
      <c r="E6" s="113"/>
      <c r="F6" s="94" t="s">
        <v>19</v>
      </c>
      <c r="G6" s="133">
        <v>3922</v>
      </c>
      <c r="H6" s="94" t="s">
        <v>20</v>
      </c>
      <c r="I6" s="94" t="s">
        <v>21</v>
      </c>
      <c r="J6" s="275">
        <f t="shared" si="0"/>
        <v>0</v>
      </c>
      <c r="K6" s="81" t="str">
        <f t="shared" si="1"/>
        <v>2013-14</v>
      </c>
    </row>
    <row r="7" spans="1:11" x14ac:dyDescent="0.35">
      <c r="A7" s="94" t="s">
        <v>10</v>
      </c>
      <c r="B7" s="95">
        <v>1</v>
      </c>
      <c r="C7" s="94" t="s">
        <v>17</v>
      </c>
      <c r="D7" s="94" t="s">
        <v>24</v>
      </c>
      <c r="E7" s="119">
        <v>17.100000000000001</v>
      </c>
      <c r="F7" s="94" t="s">
        <v>19</v>
      </c>
      <c r="G7" s="133">
        <v>1774</v>
      </c>
      <c r="H7" s="94" t="s">
        <v>20</v>
      </c>
      <c r="I7" s="94" t="s">
        <v>21</v>
      </c>
      <c r="J7" s="275">
        <f t="shared" si="0"/>
        <v>30.3354</v>
      </c>
      <c r="K7" s="81" t="str">
        <f t="shared" si="1"/>
        <v>2013-14</v>
      </c>
    </row>
    <row r="8" spans="1:11" x14ac:dyDescent="0.35">
      <c r="A8" s="94" t="s">
        <v>10</v>
      </c>
      <c r="B8" s="95">
        <v>1</v>
      </c>
      <c r="C8" s="94" t="s">
        <v>17</v>
      </c>
      <c r="D8" s="94" t="s">
        <v>25</v>
      </c>
      <c r="E8" s="119">
        <v>3.1</v>
      </c>
      <c r="F8" s="94" t="s">
        <v>19</v>
      </c>
      <c r="G8" s="137">
        <v>1810</v>
      </c>
      <c r="H8" s="94" t="s">
        <v>20</v>
      </c>
      <c r="I8" s="94" t="s">
        <v>21</v>
      </c>
      <c r="J8" s="275">
        <f t="shared" si="0"/>
        <v>5.6109999999999998</v>
      </c>
      <c r="K8" s="81" t="str">
        <f t="shared" si="1"/>
        <v>2013-14</v>
      </c>
    </row>
    <row r="9" spans="1:11" x14ac:dyDescent="0.35">
      <c r="A9" s="90" t="s">
        <v>10</v>
      </c>
      <c r="B9" s="91">
        <v>1</v>
      </c>
      <c r="C9" s="90" t="s">
        <v>17</v>
      </c>
      <c r="D9" s="90" t="s">
        <v>26</v>
      </c>
      <c r="E9" s="116"/>
      <c r="F9" s="90" t="s">
        <v>19</v>
      </c>
      <c r="G9" s="136">
        <v>2729</v>
      </c>
      <c r="H9" s="90" t="s">
        <v>20</v>
      </c>
      <c r="I9" s="90" t="s">
        <v>27</v>
      </c>
      <c r="J9" s="275">
        <f t="shared" si="0"/>
        <v>0</v>
      </c>
      <c r="K9" s="81" t="str">
        <f t="shared" si="1"/>
        <v>2013-14</v>
      </c>
    </row>
    <row r="10" spans="1:11" x14ac:dyDescent="0.35">
      <c r="A10" s="86" t="s">
        <v>28</v>
      </c>
      <c r="B10" s="92">
        <v>1</v>
      </c>
      <c r="C10" s="93" t="s">
        <v>29</v>
      </c>
      <c r="D10" s="93" t="s">
        <v>30</v>
      </c>
      <c r="E10" s="117">
        <v>148</v>
      </c>
      <c r="F10" s="93" t="s">
        <v>31</v>
      </c>
      <c r="G10" s="141">
        <v>2.1913999999999998</v>
      </c>
      <c r="H10" s="93" t="s">
        <v>32</v>
      </c>
      <c r="I10" s="93" t="s">
        <v>33</v>
      </c>
      <c r="J10" s="275">
        <f t="shared" si="0"/>
        <v>0.32432719999999993</v>
      </c>
      <c r="K10" s="81" t="str">
        <f t="shared" si="1"/>
        <v>2013-14</v>
      </c>
    </row>
    <row r="11" spans="1:11" x14ac:dyDescent="0.35">
      <c r="A11" s="88" t="s">
        <v>28</v>
      </c>
      <c r="B11" s="89">
        <v>1</v>
      </c>
      <c r="C11" s="88" t="s">
        <v>29</v>
      </c>
      <c r="D11" s="88" t="s">
        <v>34</v>
      </c>
      <c r="E11" s="118">
        <v>3842</v>
      </c>
      <c r="F11" s="88" t="s">
        <v>31</v>
      </c>
      <c r="G11" s="140">
        <v>2.6023999999999998</v>
      </c>
      <c r="H11" s="88" t="s">
        <v>32</v>
      </c>
      <c r="I11" s="88" t="s">
        <v>33</v>
      </c>
      <c r="J11" s="275">
        <f t="shared" si="0"/>
        <v>9.9984207999999999</v>
      </c>
      <c r="K11" s="81" t="str">
        <f t="shared" si="1"/>
        <v>2013-14</v>
      </c>
    </row>
    <row r="12" spans="1:11" x14ac:dyDescent="0.35">
      <c r="A12" s="94" t="s">
        <v>35</v>
      </c>
      <c r="B12" s="98">
        <v>2</v>
      </c>
      <c r="C12" s="96" t="s">
        <v>36</v>
      </c>
      <c r="D12" s="94" t="s">
        <v>93</v>
      </c>
      <c r="E12" s="117">
        <v>5891126</v>
      </c>
      <c r="F12" s="96" t="s">
        <v>13</v>
      </c>
      <c r="G12" s="145">
        <v>0.49425999999999998</v>
      </c>
      <c r="H12" s="96" t="s">
        <v>14</v>
      </c>
      <c r="I12" s="96" t="s">
        <v>37</v>
      </c>
      <c r="J12" s="275">
        <f t="shared" si="0"/>
        <v>2911.7479367599999</v>
      </c>
      <c r="K12" s="81" t="str">
        <f t="shared" si="1"/>
        <v>2013-14</v>
      </c>
    </row>
    <row r="13" spans="1:11" x14ac:dyDescent="0.35">
      <c r="A13" s="94" t="s">
        <v>35</v>
      </c>
      <c r="B13" s="98">
        <v>2</v>
      </c>
      <c r="C13" s="96" t="s">
        <v>36</v>
      </c>
      <c r="D13" s="94" t="s">
        <v>94</v>
      </c>
      <c r="E13" s="117">
        <v>511242</v>
      </c>
      <c r="F13" s="96" t="s">
        <v>13</v>
      </c>
      <c r="G13" s="132">
        <v>0.49425999999999998</v>
      </c>
      <c r="H13" s="96" t="s">
        <v>14</v>
      </c>
      <c r="I13" s="96" t="s">
        <v>37</v>
      </c>
      <c r="J13" s="275">
        <f t="shared" si="0"/>
        <v>252.68647092</v>
      </c>
      <c r="K13" s="81" t="str">
        <f t="shared" si="1"/>
        <v>2013-14</v>
      </c>
    </row>
    <row r="14" spans="1:11" x14ac:dyDescent="0.35">
      <c r="A14" s="90" t="s">
        <v>35</v>
      </c>
      <c r="B14" s="91">
        <v>2</v>
      </c>
      <c r="C14" s="90" t="s">
        <v>36</v>
      </c>
      <c r="D14" s="90" t="s">
        <v>95</v>
      </c>
      <c r="E14" s="118">
        <v>412034</v>
      </c>
      <c r="F14" s="90" t="s">
        <v>13</v>
      </c>
      <c r="G14" s="131">
        <v>0.49425999999999998</v>
      </c>
      <c r="H14" s="90" t="s">
        <v>14</v>
      </c>
      <c r="I14" s="90" t="s">
        <v>37</v>
      </c>
      <c r="J14" s="275">
        <f t="shared" si="0"/>
        <v>203.65192483999999</v>
      </c>
      <c r="K14" s="81" t="str">
        <f t="shared" si="1"/>
        <v>2013-14</v>
      </c>
    </row>
    <row r="15" spans="1:11" x14ac:dyDescent="0.35">
      <c r="A15" s="86" t="s">
        <v>38</v>
      </c>
      <c r="B15" s="87">
        <v>3</v>
      </c>
      <c r="C15" s="93" t="s">
        <v>39</v>
      </c>
      <c r="D15" s="97" t="s">
        <v>96</v>
      </c>
      <c r="E15" s="117">
        <v>47016</v>
      </c>
      <c r="F15" s="93" t="s">
        <v>40</v>
      </c>
      <c r="G15" s="138">
        <v>0.34399999999999997</v>
      </c>
      <c r="H15" s="93" t="s">
        <v>41</v>
      </c>
      <c r="I15" s="93" t="s">
        <v>42</v>
      </c>
      <c r="J15" s="275">
        <f t="shared" si="0"/>
        <v>16.173503999999998</v>
      </c>
      <c r="K15" s="81" t="str">
        <f t="shared" si="1"/>
        <v>2013-14</v>
      </c>
    </row>
    <row r="16" spans="1:11" x14ac:dyDescent="0.35">
      <c r="A16" s="99" t="s">
        <v>43</v>
      </c>
      <c r="B16" s="100">
        <v>3</v>
      </c>
      <c r="C16" s="99" t="s">
        <v>44</v>
      </c>
      <c r="D16" s="97" t="s">
        <v>96</v>
      </c>
      <c r="E16" s="114">
        <v>6814402</v>
      </c>
      <c r="F16" s="99" t="s">
        <v>13</v>
      </c>
      <c r="G16" s="163">
        <v>4.3220000000000001E-2</v>
      </c>
      <c r="H16" s="99" t="s">
        <v>14</v>
      </c>
      <c r="I16" s="99" t="s">
        <v>45</v>
      </c>
      <c r="J16" s="275">
        <f t="shared" si="0"/>
        <v>294.51845444000003</v>
      </c>
      <c r="K16" s="81" t="str">
        <f t="shared" si="1"/>
        <v>2013-14</v>
      </c>
    </row>
    <row r="17" spans="1:11" x14ac:dyDescent="0.35">
      <c r="A17" s="86" t="s">
        <v>46</v>
      </c>
      <c r="B17" s="87">
        <v>3</v>
      </c>
      <c r="C17" s="101" t="s">
        <v>99</v>
      </c>
      <c r="D17" s="93" t="s">
        <v>98</v>
      </c>
      <c r="E17" s="124">
        <v>7.8</v>
      </c>
      <c r="F17" s="93" t="s">
        <v>47</v>
      </c>
      <c r="G17" s="142">
        <v>199</v>
      </c>
      <c r="H17" s="93" t="s">
        <v>48</v>
      </c>
      <c r="I17" s="93" t="s">
        <v>49</v>
      </c>
      <c r="J17" s="275">
        <f t="shared" si="0"/>
        <v>1.5522</v>
      </c>
      <c r="K17" s="81" t="str">
        <f t="shared" si="1"/>
        <v>2013-14</v>
      </c>
    </row>
    <row r="18" spans="1:11" x14ac:dyDescent="0.35">
      <c r="A18" s="86" t="s">
        <v>46</v>
      </c>
      <c r="B18" s="87">
        <v>3</v>
      </c>
      <c r="C18" s="101" t="s">
        <v>99</v>
      </c>
      <c r="D18" s="93" t="s">
        <v>103</v>
      </c>
      <c r="E18" s="127"/>
      <c r="F18" s="93" t="s">
        <v>47</v>
      </c>
      <c r="G18" s="156">
        <v>21</v>
      </c>
      <c r="H18" s="93" t="s">
        <v>48</v>
      </c>
      <c r="I18" s="93" t="s">
        <v>49</v>
      </c>
      <c r="J18" s="275">
        <f t="shared" si="0"/>
        <v>0</v>
      </c>
      <c r="K18" s="81" t="str">
        <f t="shared" si="1"/>
        <v>2013-14</v>
      </c>
    </row>
    <row r="19" spans="1:11" x14ac:dyDescent="0.35">
      <c r="A19" s="86" t="s">
        <v>46</v>
      </c>
      <c r="B19" s="87">
        <v>3</v>
      </c>
      <c r="C19" s="101" t="s">
        <v>99</v>
      </c>
      <c r="D19" s="93" t="s">
        <v>108</v>
      </c>
      <c r="E19" s="127"/>
      <c r="F19" s="93" t="s">
        <v>47</v>
      </c>
      <c r="G19" s="156">
        <v>21</v>
      </c>
      <c r="H19" s="93" t="s">
        <v>48</v>
      </c>
      <c r="I19" s="93" t="s">
        <v>49</v>
      </c>
      <c r="J19" s="275">
        <f t="shared" si="0"/>
        <v>0</v>
      </c>
      <c r="K19" s="81" t="str">
        <f t="shared" si="1"/>
        <v>2013-14</v>
      </c>
    </row>
    <row r="20" spans="1:11" x14ac:dyDescent="0.35">
      <c r="A20" s="86" t="s">
        <v>46</v>
      </c>
      <c r="B20" s="87">
        <v>3</v>
      </c>
      <c r="C20" s="101" t="s">
        <v>100</v>
      </c>
      <c r="D20" s="93" t="s">
        <v>97</v>
      </c>
      <c r="E20" s="127"/>
      <c r="F20" s="93" t="s">
        <v>47</v>
      </c>
      <c r="G20" s="157">
        <v>199</v>
      </c>
      <c r="H20" s="93" t="s">
        <v>48</v>
      </c>
      <c r="I20" s="93" t="s">
        <v>49</v>
      </c>
      <c r="J20" s="275">
        <f t="shared" si="0"/>
        <v>0</v>
      </c>
      <c r="K20" s="81" t="str">
        <f t="shared" si="1"/>
        <v>2013-14</v>
      </c>
    </row>
    <row r="21" spans="1:11" x14ac:dyDescent="0.35">
      <c r="A21" s="86" t="s">
        <v>46</v>
      </c>
      <c r="B21" s="87">
        <v>3</v>
      </c>
      <c r="C21" s="101" t="s">
        <v>100</v>
      </c>
      <c r="D21" s="86" t="s">
        <v>109</v>
      </c>
      <c r="E21" s="120">
        <v>44</v>
      </c>
      <c r="F21" s="93" t="s">
        <v>47</v>
      </c>
      <c r="G21" s="154">
        <v>21</v>
      </c>
      <c r="H21" s="93" t="s">
        <v>48</v>
      </c>
      <c r="I21" s="93" t="s">
        <v>49</v>
      </c>
      <c r="J21" s="275">
        <f t="shared" si="0"/>
        <v>0.92400000000000004</v>
      </c>
      <c r="K21" s="81" t="str">
        <f t="shared" si="1"/>
        <v>2013-14</v>
      </c>
    </row>
    <row r="22" spans="1:11" x14ac:dyDescent="0.35">
      <c r="A22" s="86" t="s">
        <v>46</v>
      </c>
      <c r="B22" s="87">
        <v>3</v>
      </c>
      <c r="C22" s="101" t="s">
        <v>100</v>
      </c>
      <c r="D22" s="86" t="s">
        <v>110</v>
      </c>
      <c r="E22" s="124">
        <v>316.47000000000003</v>
      </c>
      <c r="F22" s="93" t="s">
        <v>47</v>
      </c>
      <c r="G22" s="155">
        <v>21</v>
      </c>
      <c r="H22" s="93" t="s">
        <v>48</v>
      </c>
      <c r="I22" s="93" t="s">
        <v>49</v>
      </c>
      <c r="J22" s="275">
        <f t="shared" si="0"/>
        <v>6.6458700000000004</v>
      </c>
      <c r="K22" s="81" t="str">
        <f t="shared" si="1"/>
        <v>2013-14</v>
      </c>
    </row>
    <row r="23" spans="1:11" x14ac:dyDescent="0.35">
      <c r="A23" s="86" t="s">
        <v>46</v>
      </c>
      <c r="B23" s="87">
        <v>3</v>
      </c>
      <c r="C23" s="101" t="s">
        <v>100</v>
      </c>
      <c r="D23" s="86" t="s">
        <v>50</v>
      </c>
      <c r="E23" s="124">
        <v>22.73</v>
      </c>
      <c r="F23" s="93" t="s">
        <v>47</v>
      </c>
      <c r="G23" s="142">
        <v>21</v>
      </c>
      <c r="H23" s="93" t="s">
        <v>48</v>
      </c>
      <c r="I23" s="93" t="s">
        <v>49</v>
      </c>
      <c r="J23" s="275">
        <f t="shared" si="0"/>
        <v>0.47732999999999998</v>
      </c>
      <c r="K23" s="81" t="str">
        <f t="shared" si="1"/>
        <v>2013-14</v>
      </c>
    </row>
    <row r="24" spans="1:11" x14ac:dyDescent="0.35">
      <c r="A24" s="86" t="s">
        <v>46</v>
      </c>
      <c r="B24" s="87">
        <v>3</v>
      </c>
      <c r="C24" s="101" t="s">
        <v>100</v>
      </c>
      <c r="D24" s="86" t="s">
        <v>51</v>
      </c>
      <c r="E24" s="120">
        <v>1.99</v>
      </c>
      <c r="F24" s="93" t="s">
        <v>47</v>
      </c>
      <c r="G24" s="142">
        <v>21</v>
      </c>
      <c r="H24" s="93" t="s">
        <v>48</v>
      </c>
      <c r="I24" s="93" t="s">
        <v>52</v>
      </c>
      <c r="J24" s="275">
        <f t="shared" si="0"/>
        <v>4.1790000000000001E-2</v>
      </c>
      <c r="K24" s="81" t="str">
        <f t="shared" si="1"/>
        <v>2013-14</v>
      </c>
    </row>
    <row r="25" spans="1:11" x14ac:dyDescent="0.35">
      <c r="A25" s="86" t="s">
        <v>46</v>
      </c>
      <c r="B25" s="87">
        <v>3</v>
      </c>
      <c r="C25" s="101" t="s">
        <v>100</v>
      </c>
      <c r="D25" s="86" t="s">
        <v>53</v>
      </c>
      <c r="E25" s="120">
        <v>6.42</v>
      </c>
      <c r="F25" s="93" t="s">
        <v>47</v>
      </c>
      <c r="G25" s="142">
        <v>21</v>
      </c>
      <c r="H25" s="93" t="s">
        <v>48</v>
      </c>
      <c r="I25" s="93" t="s">
        <v>54</v>
      </c>
      <c r="J25" s="275">
        <f t="shared" si="0"/>
        <v>0.13482</v>
      </c>
      <c r="K25" s="81" t="str">
        <f t="shared" si="1"/>
        <v>2013-14</v>
      </c>
    </row>
    <row r="26" spans="1:11" x14ac:dyDescent="0.35">
      <c r="A26" s="86" t="s">
        <v>46</v>
      </c>
      <c r="B26" s="87">
        <v>3</v>
      </c>
      <c r="C26" s="101" t="s">
        <v>100</v>
      </c>
      <c r="D26" s="107" t="s">
        <v>55</v>
      </c>
      <c r="E26" s="111"/>
      <c r="F26" s="93" t="s">
        <v>47</v>
      </c>
      <c r="G26" s="157"/>
      <c r="H26" s="93" t="s">
        <v>48</v>
      </c>
      <c r="I26" s="93" t="s">
        <v>54</v>
      </c>
      <c r="J26" s="275">
        <f t="shared" si="0"/>
        <v>0</v>
      </c>
      <c r="K26" s="81" t="str">
        <f t="shared" si="1"/>
        <v>2013-14</v>
      </c>
    </row>
    <row r="27" spans="1:11" x14ac:dyDescent="0.35">
      <c r="A27" s="86" t="s">
        <v>46</v>
      </c>
      <c r="B27" s="87">
        <v>3</v>
      </c>
      <c r="C27" s="101" t="s">
        <v>100</v>
      </c>
      <c r="D27" s="107" t="s">
        <v>88</v>
      </c>
      <c r="E27" s="111"/>
      <c r="F27" s="93" t="s">
        <v>47</v>
      </c>
      <c r="G27" s="157"/>
      <c r="H27" s="93" t="s">
        <v>48</v>
      </c>
      <c r="I27" s="93" t="s">
        <v>54</v>
      </c>
      <c r="J27" s="275">
        <f t="shared" si="0"/>
        <v>0</v>
      </c>
      <c r="K27" s="81" t="str">
        <f t="shared" si="1"/>
        <v>2013-14</v>
      </c>
    </row>
    <row r="28" spans="1:11" x14ac:dyDescent="0.35">
      <c r="A28" s="88" t="s">
        <v>46</v>
      </c>
      <c r="B28" s="89">
        <v>3</v>
      </c>
      <c r="C28" s="102" t="s">
        <v>100</v>
      </c>
      <c r="D28" s="88" t="s">
        <v>92</v>
      </c>
      <c r="E28" s="121">
        <v>17.830000000000002</v>
      </c>
      <c r="F28" s="88" t="s">
        <v>47</v>
      </c>
      <c r="G28" s="158">
        <v>21</v>
      </c>
      <c r="H28" s="88" t="s">
        <v>48</v>
      </c>
      <c r="I28" s="88" t="s">
        <v>56</v>
      </c>
      <c r="J28" s="275">
        <f t="shared" si="0"/>
        <v>0.37443000000000004</v>
      </c>
      <c r="K28" s="81" t="str">
        <f t="shared" si="1"/>
        <v>2013-14</v>
      </c>
    </row>
    <row r="29" spans="1:11" x14ac:dyDescent="0.35">
      <c r="A29" s="86" t="s">
        <v>46</v>
      </c>
      <c r="B29" s="87">
        <v>3</v>
      </c>
      <c r="C29" s="101" t="s">
        <v>125</v>
      </c>
      <c r="D29" s="86" t="s">
        <v>98</v>
      </c>
      <c r="E29" s="120">
        <v>125</v>
      </c>
      <c r="F29" s="93" t="s">
        <v>47</v>
      </c>
      <c r="G29" s="149">
        <v>289.83551360000001</v>
      </c>
      <c r="H29" s="93" t="s">
        <v>48</v>
      </c>
      <c r="I29" s="93" t="s">
        <v>49</v>
      </c>
      <c r="J29" s="275">
        <f t="shared" si="0"/>
        <v>36.229439200000002</v>
      </c>
      <c r="K29" s="81" t="str">
        <f t="shared" si="1"/>
        <v>2013-14</v>
      </c>
    </row>
    <row r="30" spans="1:11" x14ac:dyDescent="0.35">
      <c r="A30" s="86" t="s">
        <v>46</v>
      </c>
      <c r="B30" s="87">
        <v>3</v>
      </c>
      <c r="C30" s="101" t="s">
        <v>126</v>
      </c>
      <c r="D30" s="93" t="s">
        <v>108</v>
      </c>
      <c r="E30" s="111"/>
      <c r="F30" s="93" t="s">
        <v>47</v>
      </c>
      <c r="G30" s="154">
        <v>21</v>
      </c>
      <c r="H30" s="93" t="s">
        <v>48</v>
      </c>
      <c r="I30" s="93" t="s">
        <v>49</v>
      </c>
      <c r="J30" s="275">
        <f t="shared" si="0"/>
        <v>0</v>
      </c>
      <c r="K30" s="81" t="str">
        <f t="shared" si="1"/>
        <v>2013-14</v>
      </c>
    </row>
    <row r="31" spans="1:11" x14ac:dyDescent="0.35">
      <c r="A31" s="86" t="s">
        <v>46</v>
      </c>
      <c r="B31" s="87">
        <v>3</v>
      </c>
      <c r="C31" s="101" t="s">
        <v>126</v>
      </c>
      <c r="D31" s="86" t="s">
        <v>102</v>
      </c>
      <c r="E31" s="111"/>
      <c r="F31" s="93" t="s">
        <v>47</v>
      </c>
      <c r="G31" s="154">
        <v>21</v>
      </c>
      <c r="H31" s="93" t="s">
        <v>48</v>
      </c>
      <c r="I31" s="93" t="s">
        <v>49</v>
      </c>
      <c r="J31" s="275">
        <f t="shared" si="0"/>
        <v>0</v>
      </c>
      <c r="K31" s="81" t="str">
        <f t="shared" si="1"/>
        <v>2013-14</v>
      </c>
    </row>
    <row r="32" spans="1:11" x14ac:dyDescent="0.35">
      <c r="A32" s="88" t="s">
        <v>46</v>
      </c>
      <c r="B32" s="89">
        <v>3</v>
      </c>
      <c r="C32" s="102" t="s">
        <v>126</v>
      </c>
      <c r="D32" s="88" t="s">
        <v>103</v>
      </c>
      <c r="E32" s="121">
        <v>2</v>
      </c>
      <c r="F32" s="88" t="s">
        <v>47</v>
      </c>
      <c r="G32" s="134">
        <v>21</v>
      </c>
      <c r="H32" s="88" t="s">
        <v>48</v>
      </c>
      <c r="I32" s="88" t="s">
        <v>49</v>
      </c>
      <c r="J32" s="275">
        <f t="shared" si="0"/>
        <v>4.2000000000000003E-2</v>
      </c>
      <c r="K32" s="81" t="str">
        <f t="shared" si="1"/>
        <v>2013-14</v>
      </c>
    </row>
    <row r="33" spans="1:11" x14ac:dyDescent="0.35">
      <c r="A33" s="86" t="s">
        <v>46</v>
      </c>
      <c r="B33" s="95">
        <v>3</v>
      </c>
      <c r="C33" s="94" t="s">
        <v>101</v>
      </c>
      <c r="D33" s="94" t="s">
        <v>57</v>
      </c>
      <c r="E33" s="111"/>
      <c r="F33" s="96" t="s">
        <v>47</v>
      </c>
      <c r="G33" s="150"/>
      <c r="H33" s="96" t="s">
        <v>48</v>
      </c>
      <c r="I33" s="96" t="s">
        <v>58</v>
      </c>
      <c r="J33" s="275">
        <f t="shared" si="0"/>
        <v>0</v>
      </c>
      <c r="K33" s="81" t="str">
        <f t="shared" si="1"/>
        <v>2013-14</v>
      </c>
    </row>
    <row r="34" spans="1:11" x14ac:dyDescent="0.35">
      <c r="A34" s="88" t="s">
        <v>46</v>
      </c>
      <c r="B34" s="89">
        <v>3</v>
      </c>
      <c r="C34" s="88" t="s">
        <v>59</v>
      </c>
      <c r="D34" s="88" t="s">
        <v>104</v>
      </c>
      <c r="E34" s="115">
        <v>44665.2</v>
      </c>
      <c r="F34" s="88" t="s">
        <v>40</v>
      </c>
      <c r="G34" s="159">
        <v>0.70799999999999996</v>
      </c>
      <c r="H34" s="88" t="s">
        <v>41</v>
      </c>
      <c r="I34" s="88" t="s">
        <v>60</v>
      </c>
      <c r="J34" s="275">
        <f t="shared" si="0"/>
        <v>31.622961599999996</v>
      </c>
      <c r="K34" s="81" t="str">
        <f t="shared" si="1"/>
        <v>2013-14</v>
      </c>
    </row>
    <row r="35" spans="1:11" s="128" customFormat="1" x14ac:dyDescent="0.35">
      <c r="A35" s="177" t="s">
        <v>61</v>
      </c>
      <c r="B35" s="95">
        <v>3</v>
      </c>
      <c r="C35" s="138" t="s">
        <v>62</v>
      </c>
      <c r="D35" s="137" t="s">
        <v>130</v>
      </c>
      <c r="E35" s="178">
        <v>79452</v>
      </c>
      <c r="F35" s="138" t="s">
        <v>63</v>
      </c>
      <c r="G35" s="179">
        <v>0.30485800000000002</v>
      </c>
      <c r="H35" s="137" t="s">
        <v>64</v>
      </c>
      <c r="I35" s="138" t="s">
        <v>131</v>
      </c>
      <c r="J35" s="275">
        <f t="shared" si="0"/>
        <v>24.221577816</v>
      </c>
      <c r="K35" s="176" t="str">
        <f t="shared" si="1"/>
        <v>2013-14</v>
      </c>
    </row>
    <row r="36" spans="1:11" s="128" customFormat="1" x14ac:dyDescent="0.35">
      <c r="A36" s="137" t="s">
        <v>61</v>
      </c>
      <c r="B36" s="95">
        <v>3</v>
      </c>
      <c r="C36" s="138" t="s">
        <v>62</v>
      </c>
      <c r="D36" s="137" t="s">
        <v>129</v>
      </c>
      <c r="E36" s="175"/>
      <c r="F36" s="138" t="s">
        <v>63</v>
      </c>
      <c r="G36" s="180"/>
      <c r="H36" s="137" t="s">
        <v>64</v>
      </c>
      <c r="I36" s="138" t="s">
        <v>128</v>
      </c>
      <c r="J36" s="275">
        <f t="shared" si="0"/>
        <v>0</v>
      </c>
      <c r="K36" s="129" t="str">
        <f t="shared" si="1"/>
        <v>2013-14</v>
      </c>
    </row>
    <row r="37" spans="1:11" x14ac:dyDescent="0.35">
      <c r="A37" s="94" t="s">
        <v>61</v>
      </c>
      <c r="B37" s="95">
        <v>3</v>
      </c>
      <c r="C37" s="96" t="s">
        <v>62</v>
      </c>
      <c r="D37" s="94" t="s">
        <v>66</v>
      </c>
      <c r="E37" s="117">
        <v>11343</v>
      </c>
      <c r="F37" s="96" t="s">
        <v>63</v>
      </c>
      <c r="G37" s="153">
        <v>0.31202000000000002</v>
      </c>
      <c r="H37" s="94" t="s">
        <v>64</v>
      </c>
      <c r="I37" s="96" t="s">
        <v>65</v>
      </c>
      <c r="J37" s="275">
        <f t="shared" si="0"/>
        <v>3.5392428600000003</v>
      </c>
      <c r="K37" s="81" t="str">
        <f t="shared" si="1"/>
        <v>2013-14</v>
      </c>
    </row>
    <row r="38" spans="1:11" x14ac:dyDescent="0.35">
      <c r="A38" s="94" t="s">
        <v>61</v>
      </c>
      <c r="B38" s="95">
        <v>3</v>
      </c>
      <c r="C38" s="96" t="s">
        <v>62</v>
      </c>
      <c r="D38" s="94" t="s">
        <v>67</v>
      </c>
      <c r="E38" s="117">
        <v>47649</v>
      </c>
      <c r="F38" s="96" t="s">
        <v>63</v>
      </c>
      <c r="G38" s="153">
        <v>0.29847000000000001</v>
      </c>
      <c r="H38" s="94" t="s">
        <v>64</v>
      </c>
      <c r="I38" s="96" t="s">
        <v>65</v>
      </c>
      <c r="J38" s="275">
        <f t="shared" si="0"/>
        <v>14.221797029999999</v>
      </c>
      <c r="K38" s="81" t="str">
        <f t="shared" si="1"/>
        <v>2013-14</v>
      </c>
    </row>
    <row r="39" spans="1:11" x14ac:dyDescent="0.35">
      <c r="A39" s="94" t="s">
        <v>61</v>
      </c>
      <c r="B39" s="95">
        <v>3</v>
      </c>
      <c r="C39" s="96" t="s">
        <v>62</v>
      </c>
      <c r="D39" s="94" t="s">
        <v>68</v>
      </c>
      <c r="E39" s="112"/>
      <c r="F39" s="96" t="s">
        <v>63</v>
      </c>
      <c r="G39" s="151">
        <v>0.21634</v>
      </c>
      <c r="H39" s="94" t="s">
        <v>64</v>
      </c>
      <c r="I39" s="96" t="s">
        <v>65</v>
      </c>
      <c r="J39" s="275">
        <f t="shared" si="0"/>
        <v>0</v>
      </c>
      <c r="K39" s="81" t="str">
        <f t="shared" si="1"/>
        <v>2013-14</v>
      </c>
    </row>
    <row r="40" spans="1:11" x14ac:dyDescent="0.35">
      <c r="A40" s="94" t="s">
        <v>61</v>
      </c>
      <c r="B40" s="95">
        <v>3</v>
      </c>
      <c r="C40" s="96" t="s">
        <v>62</v>
      </c>
      <c r="D40" s="94" t="s">
        <v>69</v>
      </c>
      <c r="E40" s="112"/>
      <c r="F40" s="96" t="s">
        <v>70</v>
      </c>
      <c r="G40" s="151"/>
      <c r="H40" s="94" t="s">
        <v>64</v>
      </c>
      <c r="I40" s="96" t="s">
        <v>65</v>
      </c>
      <c r="J40" s="275">
        <f t="shared" si="0"/>
        <v>0</v>
      </c>
      <c r="K40" s="81" t="str">
        <f t="shared" si="1"/>
        <v>2013-14</v>
      </c>
    </row>
    <row r="41" spans="1:11" x14ac:dyDescent="0.35">
      <c r="A41" s="94" t="s">
        <v>61</v>
      </c>
      <c r="B41" s="95">
        <v>3</v>
      </c>
      <c r="C41" s="96" t="s">
        <v>62</v>
      </c>
      <c r="D41" s="94" t="s">
        <v>105</v>
      </c>
      <c r="E41" s="112"/>
      <c r="F41" s="96" t="s">
        <v>63</v>
      </c>
      <c r="G41" s="151"/>
      <c r="H41" s="94" t="s">
        <v>64</v>
      </c>
      <c r="I41" s="96" t="s">
        <v>65</v>
      </c>
      <c r="J41" s="275">
        <f t="shared" si="0"/>
        <v>0</v>
      </c>
      <c r="K41" s="81" t="str">
        <f t="shared" si="1"/>
        <v>2013-14</v>
      </c>
    </row>
    <row r="42" spans="1:11" x14ac:dyDescent="0.35">
      <c r="A42" s="94" t="s">
        <v>61</v>
      </c>
      <c r="B42" s="95">
        <v>3</v>
      </c>
      <c r="C42" s="106" t="s">
        <v>62</v>
      </c>
      <c r="D42" s="105" t="s">
        <v>71</v>
      </c>
      <c r="E42" s="117">
        <v>1310366</v>
      </c>
      <c r="F42" s="94" t="s">
        <v>70</v>
      </c>
      <c r="G42" s="141">
        <v>0.29315999999999998</v>
      </c>
      <c r="H42" s="94" t="s">
        <v>72</v>
      </c>
      <c r="I42" s="96" t="s">
        <v>73</v>
      </c>
      <c r="J42" s="275">
        <f t="shared" si="0"/>
        <v>384.14689655999996</v>
      </c>
      <c r="K42" s="81" t="str">
        <f t="shared" si="1"/>
        <v>2013-14</v>
      </c>
    </row>
    <row r="43" spans="1:11" x14ac:dyDescent="0.35">
      <c r="A43" s="94" t="s">
        <v>61</v>
      </c>
      <c r="B43" s="95">
        <v>3</v>
      </c>
      <c r="C43" s="106" t="s">
        <v>62</v>
      </c>
      <c r="D43" s="105" t="s">
        <v>74</v>
      </c>
      <c r="E43" s="117">
        <v>702375</v>
      </c>
      <c r="F43" s="94" t="s">
        <v>70</v>
      </c>
      <c r="G43" s="141">
        <v>0.16625000000000001</v>
      </c>
      <c r="H43" s="94" t="s">
        <v>72</v>
      </c>
      <c r="I43" s="96" t="s">
        <v>73</v>
      </c>
      <c r="J43" s="275">
        <f t="shared" si="0"/>
        <v>116.76984375000001</v>
      </c>
      <c r="K43" s="81" t="str">
        <f t="shared" si="1"/>
        <v>2013-14</v>
      </c>
    </row>
    <row r="44" spans="1:11" x14ac:dyDescent="0.35">
      <c r="A44" s="94" t="s">
        <v>61</v>
      </c>
      <c r="B44" s="95">
        <v>3</v>
      </c>
      <c r="C44" s="106" t="s">
        <v>62</v>
      </c>
      <c r="D44" s="105" t="s">
        <v>111</v>
      </c>
      <c r="E44" s="117">
        <v>5911107</v>
      </c>
      <c r="F44" s="96" t="s">
        <v>70</v>
      </c>
      <c r="G44" s="139">
        <v>0.21021999999999999</v>
      </c>
      <c r="H44" s="94" t="s">
        <v>72</v>
      </c>
      <c r="I44" s="96" t="s">
        <v>73</v>
      </c>
      <c r="J44" s="275">
        <f t="shared" si="0"/>
        <v>1242.6329135399999</v>
      </c>
      <c r="K44" s="81" t="str">
        <f t="shared" si="1"/>
        <v>2013-14</v>
      </c>
    </row>
    <row r="45" spans="1:11" x14ac:dyDescent="0.35">
      <c r="A45" s="94" t="s">
        <v>61</v>
      </c>
      <c r="B45" s="95">
        <v>3</v>
      </c>
      <c r="C45" s="106" t="s">
        <v>62</v>
      </c>
      <c r="D45" s="105" t="s">
        <v>75</v>
      </c>
      <c r="E45" s="112"/>
      <c r="F45" s="94" t="s">
        <v>70</v>
      </c>
      <c r="G45" s="146"/>
      <c r="H45" s="94" t="s">
        <v>72</v>
      </c>
      <c r="I45" s="96" t="s">
        <v>73</v>
      </c>
      <c r="J45" s="275">
        <f t="shared" si="0"/>
        <v>0</v>
      </c>
      <c r="K45" s="81" t="str">
        <f t="shared" si="1"/>
        <v>2013-14</v>
      </c>
    </row>
    <row r="46" spans="1:11" x14ac:dyDescent="0.35">
      <c r="A46" s="94" t="s">
        <v>61</v>
      </c>
      <c r="B46" s="95">
        <v>3</v>
      </c>
      <c r="C46" s="96" t="s">
        <v>62</v>
      </c>
      <c r="D46" s="253" t="s">
        <v>149</v>
      </c>
      <c r="E46" s="117">
        <v>408536</v>
      </c>
      <c r="F46" s="94" t="s">
        <v>70</v>
      </c>
      <c r="G46" s="139">
        <v>4.7379999999999999E-2</v>
      </c>
      <c r="H46" s="94" t="s">
        <v>72</v>
      </c>
      <c r="I46" s="96" t="s">
        <v>76</v>
      </c>
      <c r="J46" s="275">
        <f t="shared" si="0"/>
        <v>19.356435679999997</v>
      </c>
      <c r="K46" s="81" t="str">
        <f t="shared" si="1"/>
        <v>2013-14</v>
      </c>
    </row>
    <row r="47" spans="1:11" x14ac:dyDescent="0.35">
      <c r="A47" s="90" t="s">
        <v>61</v>
      </c>
      <c r="B47" s="91">
        <v>3</v>
      </c>
      <c r="C47" s="90" t="s">
        <v>62</v>
      </c>
      <c r="D47" s="90" t="s">
        <v>77</v>
      </c>
      <c r="E47" s="118">
        <v>936</v>
      </c>
      <c r="F47" s="90" t="s">
        <v>70</v>
      </c>
      <c r="G47" s="140">
        <v>1.2120000000000001E-2</v>
      </c>
      <c r="H47" s="90" t="s">
        <v>72</v>
      </c>
      <c r="I47" s="90" t="s">
        <v>76</v>
      </c>
      <c r="J47" s="275">
        <f t="shared" si="0"/>
        <v>1.134432E-2</v>
      </c>
      <c r="K47" s="81" t="str">
        <f t="shared" si="1"/>
        <v>2013-14</v>
      </c>
    </row>
    <row r="48" spans="1:11" x14ac:dyDescent="0.35">
      <c r="A48" s="86" t="s">
        <v>78</v>
      </c>
      <c r="B48" s="87">
        <v>3</v>
      </c>
      <c r="C48" s="93" t="s">
        <v>79</v>
      </c>
      <c r="D48" s="86" t="s">
        <v>136</v>
      </c>
      <c r="E48" s="117">
        <v>6048659</v>
      </c>
      <c r="F48" s="93" t="s">
        <v>70</v>
      </c>
      <c r="G48" s="129">
        <v>4.7379999999999999E-2</v>
      </c>
      <c r="H48" s="86" t="s">
        <v>72</v>
      </c>
      <c r="I48" s="93" t="s">
        <v>65</v>
      </c>
      <c r="J48" s="275">
        <f t="shared" si="0"/>
        <v>286.58546342</v>
      </c>
      <c r="K48" s="81" t="str">
        <f t="shared" si="1"/>
        <v>2013-14</v>
      </c>
    </row>
    <row r="49" spans="1:11" x14ac:dyDescent="0.35">
      <c r="A49" s="86" t="s">
        <v>78</v>
      </c>
      <c r="B49" s="87">
        <v>3</v>
      </c>
      <c r="C49" s="93" t="s">
        <v>79</v>
      </c>
      <c r="D49" s="86" t="s">
        <v>81</v>
      </c>
      <c r="E49" s="117">
        <v>164229</v>
      </c>
      <c r="F49" s="93" t="s">
        <v>70</v>
      </c>
      <c r="G49" s="139">
        <v>6.1679999999999999E-2</v>
      </c>
      <c r="H49" s="86" t="s">
        <v>72</v>
      </c>
      <c r="I49" s="93" t="s">
        <v>65</v>
      </c>
      <c r="J49" s="275">
        <f t="shared" si="0"/>
        <v>10.12964472</v>
      </c>
      <c r="K49" s="81" t="str">
        <f t="shared" si="1"/>
        <v>2013-14</v>
      </c>
    </row>
    <row r="50" spans="1:11" x14ac:dyDescent="0.35">
      <c r="A50" s="86" t="s">
        <v>78</v>
      </c>
      <c r="B50" s="87">
        <v>3</v>
      </c>
      <c r="C50" s="93" t="s">
        <v>79</v>
      </c>
      <c r="D50" s="86" t="s">
        <v>82</v>
      </c>
      <c r="E50" s="117">
        <v>3073918</v>
      </c>
      <c r="F50" s="93" t="s">
        <v>70</v>
      </c>
      <c r="G50" s="139">
        <v>0.10946</v>
      </c>
      <c r="H50" s="86" t="s">
        <v>72</v>
      </c>
      <c r="I50" s="93" t="s">
        <v>65</v>
      </c>
      <c r="J50" s="275">
        <f t="shared" si="0"/>
        <v>336.47106428000001</v>
      </c>
      <c r="K50" s="81" t="str">
        <f t="shared" si="1"/>
        <v>2013-14</v>
      </c>
    </row>
    <row r="51" spans="1:11" s="128" customFormat="1" x14ac:dyDescent="0.35">
      <c r="A51" s="86" t="s">
        <v>78</v>
      </c>
      <c r="B51" s="87">
        <v>3</v>
      </c>
      <c r="C51" s="93" t="s">
        <v>79</v>
      </c>
      <c r="D51" s="137" t="s">
        <v>132</v>
      </c>
      <c r="E51" s="178">
        <v>2625324</v>
      </c>
      <c r="F51" s="93" t="s">
        <v>70</v>
      </c>
      <c r="G51" s="181">
        <v>0.18942999999999999</v>
      </c>
      <c r="H51" s="137" t="s">
        <v>83</v>
      </c>
      <c r="I51" s="138" t="s">
        <v>131</v>
      </c>
      <c r="J51" s="275">
        <f t="shared" si="0"/>
        <v>497.31512531999999</v>
      </c>
      <c r="K51" s="176" t="str">
        <f t="shared" si="1"/>
        <v>2013-14</v>
      </c>
    </row>
    <row r="52" spans="1:11" x14ac:dyDescent="0.35">
      <c r="A52" s="88" t="s">
        <v>78</v>
      </c>
      <c r="B52" s="89">
        <v>3</v>
      </c>
      <c r="C52" s="88" t="s">
        <v>79</v>
      </c>
      <c r="D52" s="88" t="s">
        <v>84</v>
      </c>
      <c r="E52" s="118">
        <v>101185</v>
      </c>
      <c r="F52" s="88" t="s">
        <v>70</v>
      </c>
      <c r="G52" s="140">
        <v>0.11955</v>
      </c>
      <c r="H52" s="88" t="s">
        <v>72</v>
      </c>
      <c r="I52" s="88" t="s">
        <v>65</v>
      </c>
      <c r="J52" s="275">
        <f t="shared" si="0"/>
        <v>12.096666750000001</v>
      </c>
      <c r="K52" s="81" t="str">
        <f t="shared" si="1"/>
        <v>2013-14</v>
      </c>
    </row>
    <row r="53" spans="1:11" x14ac:dyDescent="0.35">
      <c r="A53" s="86" t="s">
        <v>78</v>
      </c>
      <c r="B53" s="95">
        <v>3</v>
      </c>
      <c r="C53" s="94" t="s">
        <v>85</v>
      </c>
      <c r="D53" s="94" t="s">
        <v>136</v>
      </c>
      <c r="E53" s="123">
        <v>31327972</v>
      </c>
      <c r="F53" s="96" t="s">
        <v>70</v>
      </c>
      <c r="G53" s="152">
        <v>4.7379999999999999E-2</v>
      </c>
      <c r="H53" s="94" t="s">
        <v>72</v>
      </c>
      <c r="I53" s="96" t="s">
        <v>65</v>
      </c>
      <c r="J53" s="275">
        <f t="shared" si="0"/>
        <v>1484.31931336</v>
      </c>
      <c r="K53" s="81" t="str">
        <f t="shared" si="1"/>
        <v>2013-14</v>
      </c>
    </row>
    <row r="54" spans="1:11" x14ac:dyDescent="0.35">
      <c r="A54" s="86" t="s">
        <v>78</v>
      </c>
      <c r="B54" s="95">
        <v>3</v>
      </c>
      <c r="C54" s="94" t="s">
        <v>85</v>
      </c>
      <c r="D54" s="94" t="s">
        <v>81</v>
      </c>
      <c r="E54" s="117">
        <v>1083557</v>
      </c>
      <c r="F54" s="96" t="s">
        <v>70</v>
      </c>
      <c r="G54" s="129">
        <v>6.1679999999999999E-2</v>
      </c>
      <c r="H54" s="94" t="s">
        <v>72</v>
      </c>
      <c r="I54" s="96" t="s">
        <v>65</v>
      </c>
      <c r="J54" s="275">
        <f t="shared" si="0"/>
        <v>66.833795759999987</v>
      </c>
      <c r="K54" s="81" t="str">
        <f t="shared" si="1"/>
        <v>2013-14</v>
      </c>
    </row>
    <row r="55" spans="1:11" x14ac:dyDescent="0.35">
      <c r="A55" s="86" t="s">
        <v>78</v>
      </c>
      <c r="B55" s="95">
        <v>3</v>
      </c>
      <c r="C55" s="94" t="s">
        <v>85</v>
      </c>
      <c r="D55" s="94" t="s">
        <v>82</v>
      </c>
      <c r="E55" s="117">
        <v>37289323</v>
      </c>
      <c r="F55" s="96" t="s">
        <v>70</v>
      </c>
      <c r="G55" s="129">
        <v>0.10946</v>
      </c>
      <c r="H55" s="94" t="s">
        <v>72</v>
      </c>
      <c r="I55" s="96" t="s">
        <v>65</v>
      </c>
      <c r="J55" s="275">
        <f t="shared" si="0"/>
        <v>4081.6892955800004</v>
      </c>
      <c r="K55" s="81" t="str">
        <f t="shared" si="1"/>
        <v>2013-14</v>
      </c>
    </row>
    <row r="56" spans="1:11" s="128" customFormat="1" x14ac:dyDescent="0.35">
      <c r="A56" s="264" t="s">
        <v>78</v>
      </c>
      <c r="B56" s="266">
        <v>3</v>
      </c>
      <c r="C56" s="265" t="s">
        <v>85</v>
      </c>
      <c r="D56" s="265" t="s">
        <v>132</v>
      </c>
      <c r="E56" s="274">
        <v>16530980</v>
      </c>
      <c r="F56" s="265" t="s">
        <v>70</v>
      </c>
      <c r="G56" s="263">
        <f>G51</f>
        <v>0.18942999999999999</v>
      </c>
      <c r="H56" s="265" t="s">
        <v>83</v>
      </c>
      <c r="I56" s="265" t="s">
        <v>131</v>
      </c>
      <c r="J56" s="275">
        <f t="shared" si="0"/>
        <v>3131.4635413999999</v>
      </c>
      <c r="K56" s="176" t="str">
        <f t="shared" si="1"/>
        <v>2013-14</v>
      </c>
    </row>
    <row r="57" spans="1:11" x14ac:dyDescent="0.35">
      <c r="A57" s="86" t="s">
        <v>78</v>
      </c>
      <c r="B57" s="87">
        <v>3</v>
      </c>
      <c r="C57" s="101" t="s">
        <v>86</v>
      </c>
      <c r="D57" s="105" t="s">
        <v>111</v>
      </c>
      <c r="E57" s="117">
        <v>24283802</v>
      </c>
      <c r="F57" s="93" t="s">
        <v>70</v>
      </c>
      <c r="G57" s="129">
        <v>0.21021999999999999</v>
      </c>
      <c r="H57" s="86" t="s">
        <v>72</v>
      </c>
      <c r="I57" s="268" t="s">
        <v>152</v>
      </c>
      <c r="J57" s="275">
        <f t="shared" si="0"/>
        <v>5104.9408564399992</v>
      </c>
      <c r="K57" s="81" t="str">
        <f t="shared" si="1"/>
        <v>2013-14</v>
      </c>
    </row>
    <row r="58" spans="1:11" x14ac:dyDescent="0.35">
      <c r="A58" s="88" t="s">
        <v>78</v>
      </c>
      <c r="B58" s="89">
        <v>3</v>
      </c>
      <c r="C58" s="102" t="s">
        <v>86</v>
      </c>
      <c r="D58" s="109" t="s">
        <v>74</v>
      </c>
      <c r="E58" s="118">
        <v>6564774</v>
      </c>
      <c r="F58" s="88" t="s">
        <v>70</v>
      </c>
      <c r="G58" s="130">
        <v>0.16625000000000001</v>
      </c>
      <c r="H58" s="88" t="s">
        <v>72</v>
      </c>
      <c r="I58" s="268" t="s">
        <v>152</v>
      </c>
      <c r="J58" s="275">
        <f t="shared" si="0"/>
        <v>1091.3936775</v>
      </c>
      <c r="K58" s="81" t="str">
        <f t="shared" si="1"/>
        <v>2013-14</v>
      </c>
    </row>
    <row r="59" spans="1:11" x14ac:dyDescent="0.35">
      <c r="A59" s="79" t="s">
        <v>107</v>
      </c>
      <c r="B59" s="98">
        <v>3</v>
      </c>
      <c r="C59" s="96" t="s">
        <v>90</v>
      </c>
      <c r="D59" s="96" t="s">
        <v>90</v>
      </c>
      <c r="E59" s="110"/>
      <c r="G59" s="128"/>
      <c r="I59" s="96" t="s">
        <v>106</v>
      </c>
      <c r="J59" s="160">
        <v>9288</v>
      </c>
      <c r="K59" s="81" t="str">
        <f t="shared" si="1"/>
        <v>2013-14</v>
      </c>
    </row>
    <row r="60" spans="1:11" x14ac:dyDescent="0.35">
      <c r="A60" s="79" t="s">
        <v>107</v>
      </c>
      <c r="B60" s="91">
        <v>3</v>
      </c>
      <c r="C60" s="90" t="s">
        <v>91</v>
      </c>
      <c r="D60" s="90" t="s">
        <v>91</v>
      </c>
      <c r="E60" s="122"/>
      <c r="F60" s="104"/>
      <c r="G60" s="144"/>
      <c r="H60" s="104"/>
      <c r="I60" s="90" t="s">
        <v>106</v>
      </c>
      <c r="J60" s="161">
        <v>793</v>
      </c>
      <c r="K60" s="81" t="str">
        <f t="shared" si="1"/>
        <v>2013-14</v>
      </c>
    </row>
    <row r="61" spans="1:11" x14ac:dyDescent="0.35">
      <c r="A61" s="108" t="s">
        <v>89</v>
      </c>
      <c r="B61" s="100">
        <v>0</v>
      </c>
      <c r="C61" s="99" t="s">
        <v>89</v>
      </c>
      <c r="D61" s="99" t="s">
        <v>89</v>
      </c>
      <c r="E61" s="125"/>
      <c r="F61" s="108"/>
      <c r="G61" s="148"/>
      <c r="H61" s="108"/>
      <c r="I61" s="90" t="s">
        <v>106</v>
      </c>
      <c r="J61" s="162">
        <v>0</v>
      </c>
      <c r="K61" s="81" t="str">
        <f t="shared" si="1"/>
        <v>2013-14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</vt:vector>
  </TitlesOfParts>
  <Company>Glasgow Caledonian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Cruz</dc:creator>
  <cp:lastModifiedBy>Cruz, Paulo</cp:lastModifiedBy>
  <dcterms:created xsi:type="dcterms:W3CDTF">2019-08-09T12:15:19Z</dcterms:created>
  <dcterms:modified xsi:type="dcterms:W3CDTF">2022-11-06T10:08:38Z</dcterms:modified>
</cp:coreProperties>
</file>